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760" yWindow="2280" windowWidth="29560" windowHeight="1980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TotalVolatileDried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16" i="6"/>
  <c r="H17" i="6"/>
  <c r="G6" i="6"/>
  <c r="G7" i="6"/>
  <c r="G8" i="6"/>
  <c r="G9" i="6"/>
  <c r="G10" i="6"/>
  <c r="G11" i="6"/>
  <c r="G12" i="6"/>
  <c r="G13" i="6"/>
  <c r="G14" i="6"/>
  <c r="G15" i="6"/>
  <c r="G16" i="6"/>
  <c r="G17" i="6"/>
  <c r="F6" i="6"/>
  <c r="F7" i="6"/>
  <c r="F8" i="6"/>
  <c r="F9" i="6"/>
  <c r="F10" i="6"/>
  <c r="F11" i="6"/>
  <c r="F12" i="6"/>
  <c r="F13" i="6"/>
  <c r="F14" i="6"/>
  <c r="F15" i="6"/>
  <c r="F16" i="6"/>
  <c r="F17" i="6"/>
  <c r="H5" i="6"/>
  <c r="G5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5" i="6"/>
  <c r="S17" i="6"/>
  <c r="R17" i="6"/>
  <c r="Q17" i="6"/>
  <c r="P17" i="6"/>
  <c r="O17" i="6"/>
  <c r="N17" i="6"/>
  <c r="M17" i="6"/>
  <c r="L17" i="6"/>
  <c r="K17" i="6"/>
  <c r="J17" i="6"/>
  <c r="I17" i="6"/>
  <c r="S16" i="6"/>
  <c r="R16" i="6"/>
  <c r="Q16" i="6"/>
  <c r="P16" i="6"/>
  <c r="O16" i="6"/>
  <c r="N16" i="6"/>
  <c r="M16" i="6"/>
  <c r="L16" i="6"/>
  <c r="K16" i="6"/>
  <c r="J16" i="6"/>
  <c r="I16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15" i="5"/>
  <c r="S16" i="5"/>
  <c r="S17" i="5"/>
  <c r="R6" i="5"/>
  <c r="R7" i="5"/>
  <c r="R8" i="5"/>
  <c r="R9" i="5"/>
  <c r="R10" i="5"/>
  <c r="R11" i="5"/>
  <c r="R12" i="5"/>
  <c r="R13" i="5"/>
  <c r="R14" i="5"/>
  <c r="R15" i="5"/>
  <c r="R16" i="5"/>
  <c r="R17" i="5"/>
  <c r="Q6" i="5"/>
  <c r="Q7" i="5"/>
  <c r="Q8" i="5"/>
  <c r="Q9" i="5"/>
  <c r="Q10" i="5"/>
  <c r="Q11" i="5"/>
  <c r="Q12" i="5"/>
  <c r="Q13" i="5"/>
  <c r="Q14" i="5"/>
  <c r="Q15" i="5"/>
  <c r="Q16" i="5"/>
  <c r="Q17" i="5"/>
  <c r="P6" i="5"/>
  <c r="P7" i="5"/>
  <c r="P8" i="5"/>
  <c r="P9" i="5"/>
  <c r="P10" i="5"/>
  <c r="P11" i="5"/>
  <c r="P12" i="5"/>
  <c r="P13" i="5"/>
  <c r="P14" i="5"/>
  <c r="P15" i="5"/>
  <c r="P16" i="5"/>
  <c r="P17" i="5"/>
  <c r="O6" i="5"/>
  <c r="O7" i="5"/>
  <c r="O8" i="5"/>
  <c r="O9" i="5"/>
  <c r="O10" i="5"/>
  <c r="O11" i="5"/>
  <c r="O12" i="5"/>
  <c r="O13" i="5"/>
  <c r="O14" i="5"/>
  <c r="O15" i="5"/>
  <c r="O16" i="5"/>
  <c r="O17" i="5"/>
  <c r="S5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17" i="5"/>
  <c r="D16" i="5"/>
  <c r="D15" i="5"/>
  <c r="D14" i="5"/>
  <c r="D13" i="5"/>
  <c r="D12" i="5"/>
  <c r="D11" i="5"/>
  <c r="D10" i="5"/>
  <c r="D9" i="5"/>
  <c r="D8" i="5"/>
  <c r="D6" i="5"/>
  <c r="D5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F17" i="5"/>
  <c r="H17" i="5"/>
  <c r="M17" i="5"/>
  <c r="L17" i="5"/>
  <c r="K17" i="5"/>
  <c r="J17" i="5"/>
  <c r="I17" i="5"/>
  <c r="G17" i="5"/>
  <c r="F16" i="5"/>
  <c r="H16" i="5"/>
  <c r="M16" i="5"/>
  <c r="L16" i="5"/>
  <c r="K16" i="5"/>
  <c r="J16" i="5"/>
  <c r="I16" i="5"/>
  <c r="G16" i="5"/>
  <c r="F15" i="5"/>
  <c r="H15" i="5"/>
  <c r="M15" i="5"/>
  <c r="L15" i="5"/>
  <c r="K15" i="5"/>
  <c r="J15" i="5"/>
  <c r="I15" i="5"/>
  <c r="G15" i="5"/>
  <c r="F14" i="5"/>
  <c r="H14" i="5"/>
  <c r="M14" i="5"/>
  <c r="L14" i="5"/>
  <c r="K14" i="5"/>
  <c r="J14" i="5"/>
  <c r="I14" i="5"/>
  <c r="G14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H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H6" i="4"/>
  <c r="H7" i="4"/>
  <c r="H8" i="4"/>
  <c r="H9" i="4"/>
  <c r="H10" i="4"/>
  <c r="H11" i="4"/>
  <c r="H12" i="4"/>
  <c r="H13" i="4"/>
  <c r="H14" i="4"/>
  <c r="H15" i="4"/>
  <c r="H16" i="4"/>
  <c r="H17" i="4"/>
  <c r="G6" i="4"/>
  <c r="G7" i="4"/>
  <c r="G8" i="4"/>
  <c r="G9" i="4"/>
  <c r="G10" i="4"/>
  <c r="G11" i="4"/>
  <c r="G12" i="4"/>
  <c r="G13" i="4"/>
  <c r="G14" i="4"/>
  <c r="G15" i="4"/>
  <c r="G16" i="4"/>
  <c r="G17" i="4"/>
  <c r="F6" i="4"/>
  <c r="F7" i="4"/>
  <c r="F8" i="4"/>
  <c r="F9" i="4"/>
  <c r="F10" i="4"/>
  <c r="F11" i="4"/>
  <c r="F12" i="4"/>
  <c r="F13" i="4"/>
  <c r="F14" i="4"/>
  <c r="F15" i="4"/>
  <c r="F16" i="4"/>
  <c r="F17" i="4"/>
  <c r="H5" i="4"/>
  <c r="G5" i="4"/>
  <c r="F5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17" i="4"/>
  <c r="D16" i="4"/>
  <c r="D15" i="4"/>
  <c r="D14" i="4"/>
  <c r="D13" i="4"/>
  <c r="D12" i="4"/>
  <c r="D10" i="4"/>
  <c r="D11" i="4"/>
  <c r="D9" i="4"/>
  <c r="D8" i="4"/>
  <c r="D6" i="4"/>
  <c r="D5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M17" i="4"/>
  <c r="L17" i="4"/>
  <c r="K17" i="4"/>
  <c r="J17" i="4"/>
  <c r="I17" i="4"/>
  <c r="M16" i="4"/>
  <c r="L16" i="4"/>
  <c r="K16" i="4"/>
  <c r="J16" i="4"/>
  <c r="I16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5" i="1"/>
  <c r="S5" i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3" i="2"/>
  <c r="R4" i="2"/>
  <c r="R5" i="2"/>
  <c r="R6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3" i="2"/>
  <c r="K5" i="3"/>
  <c r="L5" i="3"/>
  <c r="R8" i="1"/>
  <c r="J8" i="1"/>
  <c r="C6" i="3"/>
  <c r="R7" i="1"/>
  <c r="J7" i="1"/>
  <c r="B6" i="3"/>
  <c r="P5" i="2"/>
  <c r="H5" i="2"/>
  <c r="D6" i="3"/>
  <c r="P6" i="2"/>
  <c r="H6" i="2"/>
  <c r="E6" i="3"/>
  <c r="F6" i="3"/>
  <c r="G6" i="3"/>
  <c r="H6" i="3"/>
  <c r="I6" i="3"/>
  <c r="J6" i="3"/>
  <c r="K6" i="3"/>
  <c r="L6" i="3"/>
  <c r="K7" i="3"/>
  <c r="L7" i="3"/>
  <c r="R10" i="1"/>
  <c r="J10" i="1"/>
  <c r="C8" i="3"/>
  <c r="R9" i="1"/>
  <c r="J9" i="1"/>
  <c r="B8" i="3"/>
  <c r="P8" i="2"/>
  <c r="H8" i="2"/>
  <c r="E8" i="3"/>
  <c r="F8" i="3"/>
  <c r="G8" i="3"/>
  <c r="H8" i="3"/>
  <c r="J8" i="3"/>
  <c r="K8" i="3"/>
  <c r="L8" i="3"/>
  <c r="K9" i="3"/>
  <c r="L9" i="3"/>
  <c r="R12" i="1"/>
  <c r="J12" i="1"/>
  <c r="C10" i="3"/>
  <c r="R11" i="1"/>
  <c r="J11" i="1"/>
  <c r="B10" i="3"/>
  <c r="P10" i="2"/>
  <c r="H10" i="2"/>
  <c r="D10" i="3"/>
  <c r="P9" i="2"/>
  <c r="H9" i="2"/>
  <c r="E10" i="3"/>
  <c r="F10" i="3"/>
  <c r="G10" i="3"/>
  <c r="H10" i="3"/>
  <c r="I10" i="3"/>
  <c r="J10" i="3"/>
  <c r="K10" i="3"/>
  <c r="L10" i="3"/>
  <c r="K11" i="3"/>
  <c r="L11" i="3"/>
  <c r="R14" i="1"/>
  <c r="J14" i="1"/>
  <c r="C12" i="3"/>
  <c r="R13" i="1"/>
  <c r="J13" i="1"/>
  <c r="B12" i="3"/>
  <c r="P11" i="2"/>
  <c r="H11" i="2"/>
  <c r="D12" i="3"/>
  <c r="P12" i="2"/>
  <c r="H12" i="2"/>
  <c r="E12" i="3"/>
  <c r="F12" i="3"/>
  <c r="G12" i="3"/>
  <c r="H12" i="3"/>
  <c r="I12" i="3"/>
  <c r="J12" i="3"/>
  <c r="K12" i="3"/>
  <c r="L12" i="3"/>
  <c r="K13" i="3"/>
  <c r="L13" i="3"/>
  <c r="R16" i="1"/>
  <c r="J16" i="1"/>
  <c r="C14" i="3"/>
  <c r="R15" i="1"/>
  <c r="J15" i="1"/>
  <c r="B14" i="3"/>
  <c r="P14" i="2"/>
  <c r="H14" i="2"/>
  <c r="E14" i="3"/>
  <c r="F14" i="3"/>
  <c r="G14" i="3"/>
  <c r="H14" i="3"/>
  <c r="I14" i="3"/>
  <c r="J14" i="3"/>
  <c r="K14" i="3"/>
  <c r="L14" i="3"/>
  <c r="K15" i="3"/>
  <c r="L15" i="3"/>
  <c r="R18" i="1"/>
  <c r="J18" i="1"/>
  <c r="C16" i="3"/>
  <c r="R17" i="1"/>
  <c r="B16" i="3"/>
  <c r="P15" i="2"/>
  <c r="H15" i="2"/>
  <c r="D16" i="3"/>
  <c r="P16" i="2"/>
  <c r="H16" i="2"/>
  <c r="E16" i="3"/>
  <c r="F16" i="3"/>
  <c r="G16" i="3"/>
  <c r="H16" i="3"/>
  <c r="I16" i="3"/>
  <c r="J16" i="3"/>
  <c r="K16" i="3"/>
  <c r="L16" i="3"/>
  <c r="K17" i="3"/>
  <c r="L17" i="3"/>
  <c r="R20" i="1"/>
  <c r="J20" i="1"/>
  <c r="C18" i="3"/>
  <c r="R19" i="1"/>
  <c r="B18" i="3"/>
  <c r="P17" i="2"/>
  <c r="H17" i="2"/>
  <c r="D18" i="3"/>
  <c r="P18" i="2"/>
  <c r="H18" i="2"/>
  <c r="E18" i="3"/>
  <c r="F18" i="3"/>
  <c r="G18" i="3"/>
  <c r="H18" i="3"/>
  <c r="I18" i="3"/>
  <c r="J18" i="3"/>
  <c r="K18" i="3"/>
  <c r="L18" i="3"/>
  <c r="K19" i="3"/>
  <c r="L19" i="3"/>
  <c r="R22" i="1"/>
  <c r="J22" i="1"/>
  <c r="C20" i="3"/>
  <c r="R21" i="1"/>
  <c r="B20" i="3"/>
  <c r="P19" i="2"/>
  <c r="H19" i="2"/>
  <c r="D20" i="3"/>
  <c r="P20" i="2"/>
  <c r="H20" i="2"/>
  <c r="E20" i="3"/>
  <c r="F20" i="3"/>
  <c r="G20" i="3"/>
  <c r="H20" i="3"/>
  <c r="I20" i="3"/>
  <c r="J20" i="3"/>
  <c r="K20" i="3"/>
  <c r="L20" i="3"/>
  <c r="K21" i="3"/>
  <c r="L21" i="3"/>
  <c r="R24" i="1"/>
  <c r="J24" i="1"/>
  <c r="C22" i="3"/>
  <c r="R23" i="1"/>
  <c r="B22" i="3"/>
  <c r="P21" i="2"/>
  <c r="H21" i="2"/>
  <c r="D22" i="3"/>
  <c r="P22" i="2"/>
  <c r="H22" i="2"/>
  <c r="E22" i="3"/>
  <c r="F22" i="3"/>
  <c r="G22" i="3"/>
  <c r="H22" i="3"/>
  <c r="I22" i="3"/>
  <c r="J22" i="3"/>
  <c r="K22" i="3"/>
  <c r="L22" i="3"/>
  <c r="K23" i="3"/>
  <c r="L23" i="3"/>
  <c r="R26" i="1"/>
  <c r="J26" i="1"/>
  <c r="C24" i="3"/>
  <c r="R25" i="1"/>
  <c r="B24" i="3"/>
  <c r="P23" i="2"/>
  <c r="H23" i="2"/>
  <c r="D24" i="3"/>
  <c r="P24" i="2"/>
  <c r="H24" i="2"/>
  <c r="E24" i="3"/>
  <c r="F24" i="3"/>
  <c r="G24" i="3"/>
  <c r="H24" i="3"/>
  <c r="I24" i="3"/>
  <c r="J24" i="3"/>
  <c r="K24" i="3"/>
  <c r="L24" i="3"/>
  <c r="K25" i="3"/>
  <c r="L25" i="3"/>
  <c r="R28" i="1"/>
  <c r="J28" i="1"/>
  <c r="C26" i="3"/>
  <c r="R27" i="1"/>
  <c r="J27" i="1"/>
  <c r="B26" i="3"/>
  <c r="P25" i="2"/>
  <c r="H25" i="2"/>
  <c r="D26" i="3"/>
  <c r="P26" i="2"/>
  <c r="H26" i="2"/>
  <c r="E26" i="3"/>
  <c r="F26" i="3"/>
  <c r="G26" i="3"/>
  <c r="H26" i="3"/>
  <c r="I26" i="3"/>
  <c r="J26" i="3"/>
  <c r="K26" i="3"/>
  <c r="L26" i="3"/>
  <c r="K27" i="3"/>
  <c r="L27" i="3"/>
  <c r="R30" i="1"/>
  <c r="J30" i="1"/>
  <c r="C28" i="3"/>
  <c r="R29" i="1"/>
  <c r="B28" i="3"/>
  <c r="P27" i="2"/>
  <c r="H27" i="2"/>
  <c r="D28" i="3"/>
  <c r="P28" i="2"/>
  <c r="E28" i="3"/>
  <c r="F28" i="3"/>
  <c r="G28" i="3"/>
  <c r="H28" i="3"/>
  <c r="I28" i="3"/>
  <c r="J28" i="3"/>
  <c r="K28" i="3"/>
  <c r="L28" i="3"/>
  <c r="P3" i="2"/>
  <c r="H3" i="2"/>
  <c r="D4" i="3"/>
  <c r="R5" i="1"/>
  <c r="J5" i="1"/>
  <c r="R6" i="1"/>
  <c r="J6" i="1"/>
  <c r="B4" i="3"/>
  <c r="C4" i="3"/>
  <c r="P4" i="2"/>
  <c r="H4" i="2"/>
  <c r="E4" i="3"/>
  <c r="F4" i="3"/>
  <c r="I4" i="3"/>
  <c r="J4" i="3"/>
  <c r="L4" i="3"/>
  <c r="G4" i="3"/>
  <c r="H4" i="3"/>
  <c r="K4" i="3"/>
  <c r="P7" i="2"/>
  <c r="P13" i="2"/>
  <c r="O28" i="2"/>
  <c r="L28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5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3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" i="2"/>
  <c r="I27" i="1"/>
  <c r="I6" i="1"/>
  <c r="I7" i="1"/>
  <c r="I8" i="1"/>
  <c r="I9" i="1"/>
  <c r="I10" i="1"/>
  <c r="I11" i="1"/>
  <c r="I12" i="1"/>
  <c r="I13" i="1"/>
  <c r="I14" i="1"/>
  <c r="I15" i="1"/>
  <c r="I16" i="1"/>
  <c r="I18" i="1"/>
  <c r="I20" i="1"/>
  <c r="I22" i="1"/>
  <c r="I24" i="1"/>
  <c r="I26" i="1"/>
  <c r="I28" i="1"/>
  <c r="I30" i="1"/>
  <c r="I5" i="1"/>
  <c r="G10" i="2"/>
  <c r="G9" i="2"/>
  <c r="G16" i="2"/>
  <c r="H7" i="2"/>
  <c r="H13" i="2"/>
  <c r="G4" i="2"/>
  <c r="G5" i="2"/>
  <c r="G6" i="2"/>
  <c r="G7" i="2"/>
  <c r="G8" i="2"/>
  <c r="G11" i="2"/>
  <c r="G12" i="2"/>
  <c r="G13" i="2"/>
  <c r="G15" i="2"/>
  <c r="G14" i="2"/>
  <c r="G17" i="2"/>
  <c r="G18" i="2"/>
  <c r="G19" i="2"/>
  <c r="G20" i="2"/>
  <c r="G21" i="2"/>
  <c r="G22" i="2"/>
  <c r="G23" i="2"/>
  <c r="G24" i="2"/>
  <c r="G25" i="2"/>
  <c r="G26" i="2"/>
  <c r="G27" i="2"/>
  <c r="G3" i="2"/>
</calcChain>
</file>

<file path=xl/sharedStrings.xml><?xml version="1.0" encoding="utf-8"?>
<sst xmlns="http://schemas.openxmlformats.org/spreadsheetml/2006/main" count="264" uniqueCount="120">
  <si>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</si>
  <si>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</si>
  <si>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</si>
  <si>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</si>
  <si>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</si>
  <si>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</si>
  <si>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</si>
  <si>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</si>
  <si>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</si>
  <si>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</si>
  <si>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</si>
  <si>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</si>
  <si>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</si>
  <si>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</si>
  <si>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</si>
  <si>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</si>
  <si>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</si>
  <si>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</si>
  <si>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</si>
  <si>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</si>
  <si>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</si>
  <si>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</si>
  <si>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</si>
  <si>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</si>
  <si>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</si>
  <si>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</si>
  <si>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</si>
  <si>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</si>
  <si>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</si>
  <si>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Sample</t>
    <phoneticPr fontId="0" type="noConversion"/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</si>
  <si>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</si>
  <si>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</si>
  <si>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</si>
  <si>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</si>
  <si>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</si>
  <si>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</si>
  <si>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</si>
  <si>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</si>
  <si>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</si>
  <si>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</si>
  <si>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</si>
  <si>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</si>
  <si>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4919_0-1</t>
  </si>
  <si>
    <t>4919_1-2</t>
  </si>
  <si>
    <t>4919_2-3</t>
  </si>
  <si>
    <t>4919_3-4</t>
  </si>
  <si>
    <t>4919_4-5</t>
  </si>
  <si>
    <t>4_4919_0-1</t>
  </si>
  <si>
    <t>8_4919_0-1</t>
  </si>
  <si>
    <t>4_4919_1-2</t>
  </si>
  <si>
    <t>8_4919_1-2</t>
  </si>
  <si>
    <t>4_4919_2-3</t>
  </si>
  <si>
    <t>8_4919_2-3</t>
  </si>
  <si>
    <t>4_4919_3-4</t>
  </si>
  <si>
    <t>8_4919_3-4</t>
  </si>
  <si>
    <t>4_4919_4-5</t>
  </si>
  <si>
    <t>8_4919_4-5</t>
  </si>
  <si>
    <t>4_4919_5-6</t>
  </si>
  <si>
    <t>8_4919_5-6</t>
  </si>
  <si>
    <t>4_4919_6-7</t>
  </si>
  <si>
    <t>8_4919_6-7</t>
  </si>
  <si>
    <t>4_4919_7-8</t>
  </si>
  <si>
    <t>8_4919_7-8</t>
  </si>
  <si>
    <t>4_4919_8-9</t>
  </si>
  <si>
    <t>8_4919_8-9</t>
  </si>
  <si>
    <t>4_4919_9-10</t>
  </si>
  <si>
    <t>8_4919_9-10</t>
  </si>
  <si>
    <t>4_4919_10-12</t>
  </si>
  <si>
    <t>8_4919_10-12</t>
  </si>
  <si>
    <t>4_4919_12-14</t>
  </si>
  <si>
    <t>8_4919_12-14</t>
  </si>
  <si>
    <t>4_4919_14-16</t>
  </si>
  <si>
    <t>8_4919_14-16</t>
  </si>
  <si>
    <t>4919_5-6</t>
  </si>
  <si>
    <t>4919_6-7</t>
  </si>
  <si>
    <t>4919_7-8</t>
  </si>
  <si>
    <t>4919_8-9</t>
  </si>
  <si>
    <t>4919_9-10</t>
  </si>
  <si>
    <t>4919_10-12</t>
  </si>
  <si>
    <t>4919_12-14</t>
  </si>
  <si>
    <t>850**2 VERY tiny shells</t>
  </si>
  <si>
    <t>850 **very tiny shell</t>
  </si>
  <si>
    <t>weight 1 (g)</t>
  </si>
  <si>
    <t>Core Depth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</si>
  <si>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</si>
  <si>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</si>
  <si>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</si>
  <si>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</si>
  <si>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</si>
  <si>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</si>
  <si>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</si>
  <si>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</si>
  <si>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</si>
  <si>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</si>
  <si>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10-12</t>
  </si>
  <si>
    <t>12-14</t>
  </si>
  <si>
    <t>14-16</t>
  </si>
  <si>
    <t>850**very tiny shells</t>
  </si>
  <si>
    <t>4919_14-16</t>
  </si>
  <si>
    <t>Weight 2(g)</t>
  </si>
  <si>
    <t>&lt;able to detect</t>
  </si>
  <si>
    <t>total sand</t>
  </si>
  <si>
    <t>TDS (g)</t>
  </si>
  <si>
    <t>TFDS (g)</t>
  </si>
  <si>
    <t>Assume 0, too small to detect</t>
  </si>
  <si>
    <r>
      <t>(mw-0.0103)</t>
    </r>
    <r>
      <rPr>
        <b/>
        <sz val="10"/>
        <rFont val="Verdana"/>
        <family val="2"/>
      </rPr>
      <t>*50</t>
    </r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</si>
  <si>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</si>
  <si>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</si>
  <si>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</si>
  <si>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</si>
  <si>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</si>
  <si>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</si>
  <si>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</si>
  <si>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</si>
  <si>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</si>
  <si>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</si>
  <si>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</si>
  <si>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</si>
  <si>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Total (TDVS)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</si>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</sst>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Verdana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164" fontId="0" fillId="0" borderId="1" xfId="0" applyNumberFormat="1" applyBorder="1"/>
    <xf numFmtId="164" fontId="0" fillId="0" borderId="0" xfId="0" applyNumberFormat="1" applyFill="1" applyBorder="1"/>
    <xf numFmtId="164" fontId="0" fillId="0" borderId="0" xfId="0" applyNumberFormat="1"/>
    <xf numFmtId="164" fontId="0" fillId="0" borderId="2" xfId="0" applyNumberFormat="1" applyBorder="1"/>
    <xf numFmtId="164" fontId="2" fillId="0" borderId="2" xfId="1" applyNumberFormat="1" applyBorder="1"/>
    <xf numFmtId="164" fontId="6" fillId="0" borderId="2" xfId="1" applyNumberFormat="1" applyFont="1" applyBorder="1"/>
    <xf numFmtId="164" fontId="6" fillId="0" borderId="3" xfId="1" applyNumberFormat="1" applyFont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" fillId="2" borderId="4" xfId="1" applyFill="1" applyBorder="1"/>
    <xf numFmtId="49" fontId="0" fillId="2" borderId="0" xfId="0" applyNumberFormat="1" applyFill="1"/>
    <xf numFmtId="164" fontId="0" fillId="0" borderId="2" xfId="0" applyNumberFormat="1" applyFill="1" applyBorder="1"/>
    <xf numFmtId="164" fontId="0" fillId="0" borderId="0" xfId="0" applyNumberFormat="1" applyFill="1"/>
    <xf numFmtId="164" fontId="0" fillId="3" borderId="2" xfId="0" applyNumberFormat="1" applyFill="1" applyBorder="1"/>
    <xf numFmtId="164" fontId="0" fillId="3" borderId="0" xfId="0" applyNumberFormat="1" applyFill="1"/>
    <xf numFmtId="164" fontId="0" fillId="3" borderId="0" xfId="0" applyNumberFormat="1" applyFill="1" applyBorder="1"/>
    <xf numFmtId="0" fontId="3" fillId="0" borderId="0" xfId="0" applyFont="1"/>
    <xf numFmtId="2" fontId="0" fillId="0" borderId="0" xfId="0" applyNumberFormat="1"/>
    <xf numFmtId="165" fontId="0" fillId="0" borderId="0" xfId="0" applyNumberFormat="1"/>
    <xf numFmtId="0" fontId="3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Fill="1" applyBorder="1"/>
    <xf numFmtId="164" fontId="3" fillId="0" borderId="4" xfId="1" applyNumberFormat="1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Border="1"/>
    <xf numFmtId="0" fontId="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13" fillId="0" borderId="0" xfId="0" applyFont="1" applyBorder="1"/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31</xdr:row>
      <xdr:rowOff>133350</xdr:rowOff>
    </xdr:from>
    <xdr:to>
      <xdr:col>6</xdr:col>
      <xdr:colOff>133350</xdr:colOff>
      <xdr:row>41</xdr:row>
      <xdr:rowOff>38100</xdr:rowOff>
    </xdr:to>
    <xdr:sp macro="" textlink="">
      <xdr:nvSpPr>
        <xdr:cNvPr id="3" name="TextBox 2"/>
        <xdr:cNvSpPr txBox="1"/>
      </xdr:nvSpPr>
      <xdr:spPr>
        <a:xfrm>
          <a:off x="114300" y="6038850"/>
          <a:ext cx="4867275" cy="18097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When doing grain size,</a:t>
          </a:r>
          <a:r>
            <a:rPr lang="en-US" sz="1100" baseline="0">
              <a:solidFill>
                <a:schemeClr val="bg1"/>
              </a:solidFill>
            </a:rPr>
            <a:t> a tray was skipped in the 4 phi section, so I corrected  all information in this spreadsheet. PAY ATTENTION to the tray, as it may not correspond to the correct core depth.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R3" sqref="E1:R1048576"/>
    </sheetView>
  </sheetViews>
  <sheetFormatPr baseColWidth="10" defaultColWidth="8.83203125" defaultRowHeight="14" x14ac:dyDescent="0"/>
  <cols>
    <col min="1" max="1" width="11.5" customWidth="1"/>
    <col min="2" max="2" width="12" customWidth="1"/>
    <col min="3" max="4" width="13.6640625" customWidth="1"/>
    <col min="5" max="5" width="12.6640625" hidden="1" customWidth="1"/>
    <col min="6" max="6" width="8.83203125" hidden="1" customWidth="1"/>
    <col min="7" max="7" width="8.83203125" style="19" hidden="1" customWidth="1"/>
    <col min="8" max="9" width="8.83203125" hidden="1" customWidth="1"/>
    <col min="10" max="10" width="8.83203125" style="32" hidden="1" customWidth="1"/>
    <col min="11" max="13" width="8.83203125" hidden="1" customWidth="1"/>
    <col min="14" max="14" width="8.83203125" style="20" hidden="1" customWidth="1"/>
    <col min="15" max="16" width="11.83203125" hidden="1" customWidth="1"/>
    <col min="17" max="17" width="8.83203125" hidden="1" customWidth="1"/>
    <col min="18" max="18" width="8.83203125" style="20" hidden="1" customWidth="1"/>
    <col min="19" max="19" width="21.6640625" customWidth="1"/>
    <col min="20" max="20" width="8.83203125" style="20"/>
  </cols>
  <sheetData>
    <row r="1" spans="1:21">
      <c r="A1" s="1"/>
      <c r="B1" s="1"/>
      <c r="C1" s="1"/>
      <c r="D1" s="1"/>
      <c r="E1" s="2"/>
      <c r="F1" s="1"/>
      <c r="G1" s="8"/>
      <c r="H1" s="1"/>
      <c r="I1" s="1"/>
      <c r="J1" s="33"/>
      <c r="K1" s="52" t="s">
        <v>0</v>
      </c>
      <c r="L1" s="50"/>
      <c r="M1" s="50"/>
      <c r="N1" s="51"/>
      <c r="O1" s="50" t="s">
        <v>1</v>
      </c>
      <c r="P1" s="50"/>
      <c r="Q1" s="50"/>
      <c r="R1" s="51"/>
      <c r="S1" s="13" t="s">
        <v>102</v>
      </c>
      <c r="T1" s="12" t="s">
        <v>103</v>
      </c>
    </row>
    <row r="2" spans="1:21">
      <c r="A2" s="7" t="s">
        <v>2</v>
      </c>
      <c r="B2" s="3" t="s">
        <v>3</v>
      </c>
      <c r="C2" s="3" t="s">
        <v>4</v>
      </c>
      <c r="D2" s="36" t="s">
        <v>83</v>
      </c>
      <c r="E2" s="3" t="s">
        <v>5</v>
      </c>
      <c r="F2" s="3" t="s">
        <v>6</v>
      </c>
      <c r="G2" s="53" t="s">
        <v>7</v>
      </c>
      <c r="H2" s="54"/>
      <c r="I2" s="54"/>
      <c r="J2" s="54"/>
      <c r="K2" s="55" t="s">
        <v>8</v>
      </c>
      <c r="L2" s="48"/>
      <c r="M2" s="48"/>
      <c r="N2" s="49"/>
      <c r="O2" s="48" t="s">
        <v>8</v>
      </c>
      <c r="P2" s="48"/>
      <c r="Q2" s="48"/>
      <c r="R2" s="49"/>
      <c r="S2" s="13" t="s">
        <v>9</v>
      </c>
      <c r="T2" s="12"/>
    </row>
    <row r="3" spans="1:21">
      <c r="A3" s="1"/>
      <c r="B3" s="4"/>
      <c r="C3" s="3"/>
      <c r="D3" s="36"/>
      <c r="E3" s="6"/>
      <c r="F3" s="3"/>
      <c r="G3" s="9" t="s">
        <v>10</v>
      </c>
      <c r="H3" s="5" t="s">
        <v>11</v>
      </c>
      <c r="I3" s="5" t="s">
        <v>15</v>
      </c>
      <c r="J3" s="34" t="s">
        <v>12</v>
      </c>
      <c r="K3" s="5" t="s">
        <v>10</v>
      </c>
      <c r="L3" s="5" t="s">
        <v>11</v>
      </c>
      <c r="M3" s="5" t="s">
        <v>13</v>
      </c>
      <c r="N3" s="10" t="s">
        <v>12</v>
      </c>
      <c r="O3" s="5" t="s">
        <v>14</v>
      </c>
      <c r="P3" s="5" t="s">
        <v>99</v>
      </c>
      <c r="Q3" s="5" t="s">
        <v>15</v>
      </c>
      <c r="R3" s="11" t="s">
        <v>12</v>
      </c>
      <c r="S3" s="13" t="s">
        <v>16</v>
      </c>
      <c r="T3" s="12"/>
    </row>
    <row r="4" spans="1:21">
      <c r="A4" s="14"/>
      <c r="B4" s="14"/>
      <c r="C4" s="14"/>
      <c r="D4" s="37"/>
      <c r="E4" s="14"/>
      <c r="F4" s="14"/>
      <c r="G4" s="15" t="s">
        <v>17</v>
      </c>
      <c r="H4" s="16" t="s">
        <v>17</v>
      </c>
      <c r="I4" s="16" t="s">
        <v>17</v>
      </c>
      <c r="J4" s="35" t="s">
        <v>17</v>
      </c>
      <c r="K4" s="16" t="s">
        <v>17</v>
      </c>
      <c r="L4" s="16" t="s">
        <v>17</v>
      </c>
      <c r="M4" s="16" t="s">
        <v>17</v>
      </c>
      <c r="N4" s="17" t="s">
        <v>17</v>
      </c>
      <c r="O4" s="16" t="s">
        <v>17</v>
      </c>
      <c r="P4" s="16" t="s">
        <v>17</v>
      </c>
      <c r="Q4" s="16" t="s">
        <v>17</v>
      </c>
      <c r="R4" s="17" t="s">
        <v>17</v>
      </c>
      <c r="S4" s="62" t="s">
        <v>105</v>
      </c>
      <c r="T4" s="18"/>
    </row>
    <row r="5" spans="1:21">
      <c r="A5">
        <v>1</v>
      </c>
      <c r="B5">
        <v>4919</v>
      </c>
      <c r="C5">
        <v>4</v>
      </c>
      <c r="D5" s="38" t="s">
        <v>84</v>
      </c>
      <c r="E5" t="s">
        <v>47</v>
      </c>
      <c r="F5">
        <v>20</v>
      </c>
      <c r="G5" s="29">
        <v>0.98219999999999996</v>
      </c>
      <c r="H5" s="30">
        <v>0.9819</v>
      </c>
      <c r="I5" s="31">
        <f>G5-H5</f>
        <v>2.9999999999996696E-4</v>
      </c>
      <c r="J5" s="32">
        <f>(G5+H5)/2</f>
        <v>0.98204999999999998</v>
      </c>
      <c r="K5" s="31">
        <v>1.0693999999999999</v>
      </c>
      <c r="L5" s="31">
        <v>1.0689</v>
      </c>
      <c r="M5" s="31">
        <f>K5-L5</f>
        <v>4.9999999999994493E-4</v>
      </c>
      <c r="N5" s="32">
        <f>(K5+L5)/2</f>
        <v>1.06915</v>
      </c>
      <c r="O5" s="31">
        <v>1.0622</v>
      </c>
      <c r="P5" s="31">
        <v>1.0623</v>
      </c>
      <c r="Q5" s="31">
        <f>O5-P5</f>
        <v>-9.9999999999988987E-5</v>
      </c>
      <c r="R5" s="32">
        <f>(O5+P5)/2</f>
        <v>1.0622500000000001</v>
      </c>
      <c r="S5" s="31">
        <f>((N5-J5)-0.0103)*50</f>
        <v>3.840000000000003</v>
      </c>
      <c r="T5" s="31">
        <f>((R5-J5)-0.0103)*50</f>
        <v>3.4950000000000077</v>
      </c>
      <c r="U5" s="31"/>
    </row>
    <row r="6" spans="1:21">
      <c r="B6">
        <v>4919</v>
      </c>
      <c r="C6">
        <v>8</v>
      </c>
      <c r="D6" s="38" t="s">
        <v>84</v>
      </c>
      <c r="E6" t="s">
        <v>48</v>
      </c>
      <c r="F6">
        <v>20</v>
      </c>
      <c r="G6" s="29">
        <v>1.0085999999999999</v>
      </c>
      <c r="H6" s="30">
        <v>1.0089999999999999</v>
      </c>
      <c r="I6" s="31">
        <f t="shared" ref="I6:I30" si="0">G6-H6</f>
        <v>-3.9999999999995595E-4</v>
      </c>
      <c r="J6" s="32">
        <f t="shared" ref="J6:J30" si="1">(G6+H6)/2</f>
        <v>1.0087999999999999</v>
      </c>
      <c r="K6" s="31">
        <v>1.0596000000000001</v>
      </c>
      <c r="L6" s="31">
        <v>1.0592999999999999</v>
      </c>
      <c r="M6" s="31">
        <f t="shared" ref="M6:M30" si="2">K6-L6</f>
        <v>3.00000000000189E-4</v>
      </c>
      <c r="N6" s="32">
        <f t="shared" ref="N6:N30" si="3">(K6+L6)/2</f>
        <v>1.05945</v>
      </c>
      <c r="O6" s="31">
        <v>1.0538000000000001</v>
      </c>
      <c r="P6" s="31">
        <v>1.0533999999999999</v>
      </c>
      <c r="Q6" s="31">
        <f t="shared" ref="Q6:Q30" si="4">O6-P6</f>
        <v>4.0000000000017799E-4</v>
      </c>
      <c r="R6" s="32">
        <f t="shared" ref="R6:R30" si="5">(O6+P6)/2</f>
        <v>1.0535999999999999</v>
      </c>
      <c r="S6" s="31">
        <f t="shared" ref="S6:S30" si="6">((N6-J6)-0.0103)*50</f>
        <v>2.0175000000000041</v>
      </c>
      <c r="T6" s="31">
        <f t="shared" ref="T6:T30" si="7">((R6-J6)-0.0103)*50</f>
        <v>1.7249999999999974</v>
      </c>
      <c r="U6" s="31"/>
    </row>
    <row r="7" spans="1:21">
      <c r="A7">
        <v>2</v>
      </c>
      <c r="B7">
        <v>4919</v>
      </c>
      <c r="C7">
        <v>4</v>
      </c>
      <c r="D7" s="38" t="s">
        <v>85</v>
      </c>
      <c r="E7" t="s">
        <v>49</v>
      </c>
      <c r="F7">
        <v>20</v>
      </c>
      <c r="G7" s="29">
        <v>1.0048999999999999</v>
      </c>
      <c r="H7" s="30">
        <v>1.0049999999999999</v>
      </c>
      <c r="I7" s="31">
        <f t="shared" si="0"/>
        <v>-9.9999999999988987E-5</v>
      </c>
      <c r="J7" s="32">
        <f t="shared" si="1"/>
        <v>1.00495</v>
      </c>
      <c r="K7" s="31">
        <v>1.1005</v>
      </c>
      <c r="L7" s="31">
        <v>1.1005</v>
      </c>
      <c r="M7" s="31">
        <f t="shared" si="2"/>
        <v>0</v>
      </c>
      <c r="N7" s="32">
        <f t="shared" si="3"/>
        <v>1.1005</v>
      </c>
      <c r="O7" s="31">
        <v>1.0929</v>
      </c>
      <c r="P7" s="31">
        <v>1.0931999999999999</v>
      </c>
      <c r="Q7" s="31">
        <f t="shared" si="4"/>
        <v>-2.9999999999996696E-4</v>
      </c>
      <c r="R7" s="32">
        <f t="shared" si="5"/>
        <v>1.0930499999999999</v>
      </c>
      <c r="S7" s="31">
        <f t="shared" si="6"/>
        <v>4.2625000000000011</v>
      </c>
      <c r="T7" s="31">
        <f t="shared" si="7"/>
        <v>3.8899999999999921</v>
      </c>
      <c r="U7" s="31"/>
    </row>
    <row r="8" spans="1:21">
      <c r="B8">
        <v>4919</v>
      </c>
      <c r="C8">
        <v>8</v>
      </c>
      <c r="D8" s="38" t="s">
        <v>85</v>
      </c>
      <c r="E8" t="s">
        <v>50</v>
      </c>
      <c r="F8">
        <v>20</v>
      </c>
      <c r="G8" s="29">
        <v>1.0265</v>
      </c>
      <c r="H8" s="30">
        <v>1.0266</v>
      </c>
      <c r="I8" s="31">
        <f t="shared" si="0"/>
        <v>-9.9999999999988987E-5</v>
      </c>
      <c r="J8" s="32">
        <f t="shared" si="1"/>
        <v>1.0265499999999999</v>
      </c>
      <c r="K8" s="31">
        <v>1.0837000000000001</v>
      </c>
      <c r="L8" s="31">
        <v>1.0835999999999999</v>
      </c>
      <c r="M8" s="31">
        <f t="shared" si="2"/>
        <v>1.0000000000021103E-4</v>
      </c>
      <c r="N8" s="32">
        <f t="shared" si="3"/>
        <v>1.08365</v>
      </c>
      <c r="O8" s="31">
        <v>1.0766</v>
      </c>
      <c r="P8" s="31">
        <v>1.0770999999999999</v>
      </c>
      <c r="Q8" s="31">
        <f t="shared" si="4"/>
        <v>-4.9999999999994493E-4</v>
      </c>
      <c r="R8" s="32">
        <f t="shared" si="5"/>
        <v>1.0768499999999999</v>
      </c>
      <c r="S8" s="31">
        <f t="shared" si="6"/>
        <v>2.3400000000000074</v>
      </c>
      <c r="T8" s="31">
        <f t="shared" si="7"/>
        <v>2.0000000000000004</v>
      </c>
      <c r="U8" s="31"/>
    </row>
    <row r="9" spans="1:21">
      <c r="A9">
        <v>3</v>
      </c>
      <c r="B9">
        <v>4919</v>
      </c>
      <c r="C9">
        <v>4</v>
      </c>
      <c r="D9" s="38" t="s">
        <v>86</v>
      </c>
      <c r="E9" t="s">
        <v>51</v>
      </c>
      <c r="F9">
        <v>20</v>
      </c>
      <c r="G9" s="29">
        <v>1.0118</v>
      </c>
      <c r="H9" s="30">
        <v>1.0116000000000001</v>
      </c>
      <c r="I9" s="31">
        <f t="shared" si="0"/>
        <v>1.9999999999997797E-4</v>
      </c>
      <c r="J9" s="32">
        <f t="shared" si="1"/>
        <v>1.0117</v>
      </c>
      <c r="K9" s="31">
        <v>1.1200000000000001</v>
      </c>
      <c r="L9" s="31">
        <v>1.1195999999999999</v>
      </c>
      <c r="M9" s="31">
        <f t="shared" si="2"/>
        <v>4.0000000000017799E-4</v>
      </c>
      <c r="N9" s="32">
        <f t="shared" si="3"/>
        <v>1.1198000000000001</v>
      </c>
      <c r="O9" s="31">
        <v>1.1103000000000001</v>
      </c>
      <c r="P9" s="31">
        <v>1.1108</v>
      </c>
      <c r="Q9" s="31">
        <f t="shared" si="4"/>
        <v>-4.9999999999994493E-4</v>
      </c>
      <c r="R9" s="32">
        <f t="shared" si="5"/>
        <v>1.1105499999999999</v>
      </c>
      <c r="S9" s="31">
        <f t="shared" si="6"/>
        <v>4.8900000000000041</v>
      </c>
      <c r="T9" s="31">
        <f t="shared" si="7"/>
        <v>4.427499999999994</v>
      </c>
      <c r="U9" s="31"/>
    </row>
    <row r="10" spans="1:21">
      <c r="B10">
        <v>4919</v>
      </c>
      <c r="C10">
        <v>8</v>
      </c>
      <c r="D10" s="38" t="s">
        <v>86</v>
      </c>
      <c r="E10" t="s">
        <v>52</v>
      </c>
      <c r="F10">
        <v>20</v>
      </c>
      <c r="G10" s="29">
        <v>1.0314000000000001</v>
      </c>
      <c r="H10" s="30">
        <v>1.0315000000000001</v>
      </c>
      <c r="I10" s="31">
        <f t="shared" si="0"/>
        <v>-9.9999999999988987E-5</v>
      </c>
      <c r="J10" s="32">
        <f t="shared" si="1"/>
        <v>1.03145</v>
      </c>
      <c r="K10" s="31">
        <v>1.0965</v>
      </c>
      <c r="L10" s="31">
        <v>1.0962000000000001</v>
      </c>
      <c r="M10" s="31">
        <f t="shared" si="2"/>
        <v>2.9999999999996696E-4</v>
      </c>
      <c r="N10" s="32">
        <f t="shared" si="3"/>
        <v>1.0963500000000002</v>
      </c>
      <c r="O10" s="31">
        <v>1.0881000000000001</v>
      </c>
      <c r="P10" s="31">
        <v>1.0885</v>
      </c>
      <c r="Q10" s="31">
        <f t="shared" si="4"/>
        <v>-3.9999999999995595E-4</v>
      </c>
      <c r="R10" s="32">
        <f t="shared" si="5"/>
        <v>1.0883</v>
      </c>
      <c r="S10" s="31">
        <f t="shared" si="6"/>
        <v>2.7300000000000089</v>
      </c>
      <c r="T10" s="31">
        <f t="shared" si="7"/>
        <v>2.3275000000000032</v>
      </c>
      <c r="U10" s="31"/>
    </row>
    <row r="11" spans="1:21">
      <c r="A11">
        <v>4</v>
      </c>
      <c r="B11">
        <v>4919</v>
      </c>
      <c r="C11">
        <v>4</v>
      </c>
      <c r="D11" s="38" t="s">
        <v>87</v>
      </c>
      <c r="E11" t="s">
        <v>53</v>
      </c>
      <c r="F11">
        <v>20</v>
      </c>
      <c r="G11" s="29">
        <v>0.97760000000000002</v>
      </c>
      <c r="H11" s="30">
        <v>0.9778</v>
      </c>
      <c r="I11" s="31">
        <f t="shared" si="0"/>
        <v>-1.9999999999997797E-4</v>
      </c>
      <c r="J11" s="32">
        <f t="shared" si="1"/>
        <v>0.97770000000000001</v>
      </c>
      <c r="K11" s="31">
        <v>1.103</v>
      </c>
      <c r="L11" s="31">
        <v>1.1026</v>
      </c>
      <c r="M11" s="31">
        <f t="shared" si="2"/>
        <v>3.9999999999995595E-4</v>
      </c>
      <c r="N11" s="32">
        <f t="shared" si="3"/>
        <v>1.1028</v>
      </c>
      <c r="O11" s="31">
        <v>1.0925</v>
      </c>
      <c r="P11" s="31">
        <v>1.0924</v>
      </c>
      <c r="Q11" s="31">
        <f t="shared" si="4"/>
        <v>9.9999999999988987E-5</v>
      </c>
      <c r="R11" s="32">
        <f t="shared" si="5"/>
        <v>1.0924499999999999</v>
      </c>
      <c r="S11" s="31">
        <f t="shared" si="6"/>
        <v>5.7399999999999993</v>
      </c>
      <c r="T11" s="31">
        <f t="shared" si="7"/>
        <v>5.2224999999999948</v>
      </c>
      <c r="U11" s="31"/>
    </row>
    <row r="12" spans="1:21">
      <c r="B12">
        <v>4919</v>
      </c>
      <c r="C12">
        <v>8</v>
      </c>
      <c r="D12" s="38" t="s">
        <v>87</v>
      </c>
      <c r="E12" t="s">
        <v>54</v>
      </c>
      <c r="F12">
        <v>20</v>
      </c>
      <c r="G12" s="29">
        <v>1.0185999999999999</v>
      </c>
      <c r="H12" s="30">
        <v>1.0184</v>
      </c>
      <c r="I12" s="31">
        <f t="shared" si="0"/>
        <v>1.9999999999997797E-4</v>
      </c>
      <c r="J12" s="32">
        <f t="shared" si="1"/>
        <v>1.0185</v>
      </c>
      <c r="K12" s="31">
        <v>1.0924</v>
      </c>
      <c r="L12" s="31">
        <v>1.0922000000000001</v>
      </c>
      <c r="M12" s="31">
        <f t="shared" si="2"/>
        <v>1.9999999999997797E-4</v>
      </c>
      <c r="N12" s="32">
        <f t="shared" si="3"/>
        <v>1.0923</v>
      </c>
      <c r="O12" s="31">
        <v>1.0834999999999999</v>
      </c>
      <c r="P12" s="31">
        <v>1.0831999999999999</v>
      </c>
      <c r="Q12" s="31">
        <f t="shared" si="4"/>
        <v>2.9999999999996696E-4</v>
      </c>
      <c r="R12" s="32">
        <f t="shared" si="5"/>
        <v>1.0833499999999998</v>
      </c>
      <c r="S12" s="31">
        <f t="shared" si="6"/>
        <v>3.1750000000000043</v>
      </c>
      <c r="T12" s="31">
        <f t="shared" si="7"/>
        <v>2.7274999999999925</v>
      </c>
      <c r="U12" s="31"/>
    </row>
    <row r="13" spans="1:21">
      <c r="A13">
        <v>5</v>
      </c>
      <c r="B13">
        <v>4919</v>
      </c>
      <c r="C13">
        <v>4</v>
      </c>
      <c r="D13" s="38" t="s">
        <v>88</v>
      </c>
      <c r="E13" t="s">
        <v>55</v>
      </c>
      <c r="F13">
        <v>20</v>
      </c>
      <c r="G13" s="29">
        <v>1.0194000000000001</v>
      </c>
      <c r="H13" s="30">
        <v>1.0193000000000001</v>
      </c>
      <c r="I13" s="31">
        <f t="shared" si="0"/>
        <v>9.9999999999988987E-5</v>
      </c>
      <c r="J13" s="32">
        <f t="shared" si="1"/>
        <v>1.0193500000000002</v>
      </c>
      <c r="K13" s="31">
        <v>1.1419999999999999</v>
      </c>
      <c r="L13" s="31">
        <v>1.1419999999999999</v>
      </c>
      <c r="M13" s="31">
        <f t="shared" si="2"/>
        <v>0</v>
      </c>
      <c r="N13" s="32">
        <f t="shared" si="3"/>
        <v>1.1419999999999999</v>
      </c>
      <c r="O13" s="31">
        <v>1.1317999999999999</v>
      </c>
      <c r="P13" s="31">
        <v>1.1316999999999999</v>
      </c>
      <c r="Q13" s="31">
        <f t="shared" si="4"/>
        <v>9.9999999999988987E-5</v>
      </c>
      <c r="R13" s="32">
        <f t="shared" si="5"/>
        <v>1.1317499999999998</v>
      </c>
      <c r="S13" s="31">
        <f t="shared" si="6"/>
        <v>5.6174999999999846</v>
      </c>
      <c r="T13" s="31">
        <f t="shared" si="7"/>
        <v>5.10499999999998</v>
      </c>
      <c r="U13" s="31"/>
    </row>
    <row r="14" spans="1:21">
      <c r="B14">
        <v>4919</v>
      </c>
      <c r="C14">
        <v>8</v>
      </c>
      <c r="D14" s="38" t="s">
        <v>88</v>
      </c>
      <c r="E14" t="s">
        <v>56</v>
      </c>
      <c r="F14">
        <v>20</v>
      </c>
      <c r="G14" s="29">
        <v>1.0114000000000001</v>
      </c>
      <c r="H14" s="30">
        <v>1.0114000000000001</v>
      </c>
      <c r="I14" s="31">
        <f t="shared" si="0"/>
        <v>0</v>
      </c>
      <c r="J14" s="32">
        <f t="shared" si="1"/>
        <v>1.0114000000000001</v>
      </c>
      <c r="K14" s="31">
        <v>1.0851999999999999</v>
      </c>
      <c r="L14" s="31">
        <v>1.085</v>
      </c>
      <c r="M14" s="31">
        <f t="shared" si="2"/>
        <v>1.9999999999997797E-4</v>
      </c>
      <c r="N14" s="32">
        <f t="shared" si="3"/>
        <v>1.0851</v>
      </c>
      <c r="O14" s="31">
        <v>1.0764</v>
      </c>
      <c r="P14" s="31">
        <v>1.0764</v>
      </c>
      <c r="Q14" s="31">
        <f t="shared" si="4"/>
        <v>0</v>
      </c>
      <c r="R14" s="32">
        <f t="shared" si="5"/>
        <v>1.0764</v>
      </c>
      <c r="S14" s="31">
        <f t="shared" si="6"/>
        <v>3.1699999999999937</v>
      </c>
      <c r="T14" s="31">
        <f t="shared" si="7"/>
        <v>2.7349999999999972</v>
      </c>
      <c r="U14" s="31"/>
    </row>
    <row r="15" spans="1:21">
      <c r="A15">
        <v>6</v>
      </c>
      <c r="B15">
        <v>4919</v>
      </c>
      <c r="C15">
        <v>4</v>
      </c>
      <c r="D15" s="38" t="s">
        <v>89</v>
      </c>
      <c r="E15" t="s">
        <v>57</v>
      </c>
      <c r="F15">
        <v>20</v>
      </c>
      <c r="G15" s="29">
        <v>1.0219</v>
      </c>
      <c r="H15" s="30">
        <v>1.0216000000000001</v>
      </c>
      <c r="I15" s="31">
        <f t="shared" si="0"/>
        <v>2.9999999999996696E-4</v>
      </c>
      <c r="J15" s="32">
        <f t="shared" si="1"/>
        <v>1.0217499999999999</v>
      </c>
      <c r="K15" s="31">
        <v>1.1137999999999999</v>
      </c>
      <c r="L15" s="31">
        <v>1.1133</v>
      </c>
      <c r="M15" s="31">
        <f t="shared" si="2"/>
        <v>4.9999999999994493E-4</v>
      </c>
      <c r="N15" s="32">
        <f t="shared" si="3"/>
        <v>1.11355</v>
      </c>
      <c r="O15" s="31">
        <v>1.1061000000000001</v>
      </c>
      <c r="P15" s="31">
        <v>1.1055999999999999</v>
      </c>
      <c r="Q15" s="31">
        <f t="shared" si="4"/>
        <v>5.0000000000016698E-4</v>
      </c>
      <c r="R15" s="32">
        <f t="shared" si="5"/>
        <v>1.10585</v>
      </c>
      <c r="S15" s="31">
        <f t="shared" si="6"/>
        <v>4.0750000000000046</v>
      </c>
      <c r="T15" s="31">
        <f t="shared" si="7"/>
        <v>3.6900000000000031</v>
      </c>
      <c r="U15" s="31"/>
    </row>
    <row r="16" spans="1:21">
      <c r="B16">
        <v>4919</v>
      </c>
      <c r="C16">
        <v>8</v>
      </c>
      <c r="D16" s="38" t="s">
        <v>89</v>
      </c>
      <c r="E16" t="s">
        <v>58</v>
      </c>
      <c r="F16">
        <v>20</v>
      </c>
      <c r="G16" s="29">
        <v>0.99890000000000001</v>
      </c>
      <c r="H16" s="30">
        <v>0.99870000000000003</v>
      </c>
      <c r="I16" s="31">
        <f t="shared" si="0"/>
        <v>1.9999999999997797E-4</v>
      </c>
      <c r="J16" s="32">
        <f t="shared" si="1"/>
        <v>0.99880000000000002</v>
      </c>
      <c r="K16" s="31">
        <v>1.0571999999999999</v>
      </c>
      <c r="L16" s="31">
        <v>1.0571999999999999</v>
      </c>
      <c r="M16" s="31">
        <f t="shared" si="2"/>
        <v>0</v>
      </c>
      <c r="N16" s="32">
        <f t="shared" si="3"/>
        <v>1.0571999999999999</v>
      </c>
      <c r="O16" s="31">
        <v>1.0504</v>
      </c>
      <c r="P16" s="31">
        <v>1.0507</v>
      </c>
      <c r="Q16" s="31">
        <f t="shared" si="4"/>
        <v>-2.9999999999996696E-4</v>
      </c>
      <c r="R16" s="32">
        <f t="shared" si="5"/>
        <v>1.0505499999999999</v>
      </c>
      <c r="S16" s="31">
        <f t="shared" si="6"/>
        <v>2.4049999999999945</v>
      </c>
      <c r="T16" s="31">
        <f t="shared" si="7"/>
        <v>2.0724999999999922</v>
      </c>
      <c r="U16" s="31"/>
    </row>
    <row r="17" spans="1:21">
      <c r="A17">
        <v>7</v>
      </c>
      <c r="B17">
        <v>4919</v>
      </c>
      <c r="C17">
        <v>4</v>
      </c>
      <c r="D17" s="38" t="s">
        <v>90</v>
      </c>
      <c r="E17" t="s">
        <v>61</v>
      </c>
      <c r="F17">
        <v>20</v>
      </c>
      <c r="G17">
        <v>1.0112000000000001</v>
      </c>
      <c r="H17" s="29">
        <v>1.0111000000000001</v>
      </c>
      <c r="I17" s="31">
        <v>9.9999999999988987E-5</v>
      </c>
      <c r="J17" s="31">
        <v>1.0111500000000002</v>
      </c>
      <c r="K17" s="31">
        <v>1.1274999999999999</v>
      </c>
      <c r="L17" s="31">
        <v>1.1272</v>
      </c>
      <c r="M17" s="31">
        <f t="shared" si="2"/>
        <v>2.9999999999996696E-4</v>
      </c>
      <c r="N17" s="32">
        <f t="shared" si="3"/>
        <v>1.1273499999999999</v>
      </c>
      <c r="O17" s="31">
        <v>1.1177999999999999</v>
      </c>
      <c r="P17" s="31">
        <v>1.1178999999999999</v>
      </c>
      <c r="Q17" s="31">
        <f t="shared" si="4"/>
        <v>-9.9999999999988987E-5</v>
      </c>
      <c r="R17" s="32">
        <f t="shared" si="5"/>
        <v>1.1178499999999998</v>
      </c>
      <c r="S17" s="31">
        <f t="shared" si="6"/>
        <v>5.2949999999999813</v>
      </c>
      <c r="T17" s="31">
        <f t="shared" si="7"/>
        <v>4.8199999999999781</v>
      </c>
      <c r="U17" s="31"/>
    </row>
    <row r="18" spans="1:21">
      <c r="B18">
        <v>4919</v>
      </c>
      <c r="C18">
        <v>8</v>
      </c>
      <c r="D18" s="38" t="s">
        <v>90</v>
      </c>
      <c r="E18" t="s">
        <v>60</v>
      </c>
      <c r="F18">
        <v>20</v>
      </c>
      <c r="G18" s="29">
        <v>1.0154000000000001</v>
      </c>
      <c r="H18" s="30">
        <v>1.0150999999999999</v>
      </c>
      <c r="I18" s="31">
        <f t="shared" si="0"/>
        <v>3.00000000000189E-4</v>
      </c>
      <c r="J18" s="32">
        <f t="shared" si="1"/>
        <v>1.01525</v>
      </c>
      <c r="K18" s="31">
        <v>1.0858000000000001</v>
      </c>
      <c r="L18" s="31">
        <v>1.0855999999999999</v>
      </c>
      <c r="M18" s="31">
        <f t="shared" si="2"/>
        <v>2.0000000000020002E-4</v>
      </c>
      <c r="N18" s="32">
        <f t="shared" si="3"/>
        <v>1.0857000000000001</v>
      </c>
      <c r="O18" s="31">
        <v>1.0777000000000001</v>
      </c>
      <c r="P18" s="31">
        <v>1.0781000000000001</v>
      </c>
      <c r="Q18" s="31">
        <f t="shared" si="4"/>
        <v>-3.9999999999995595E-4</v>
      </c>
      <c r="R18" s="32">
        <f t="shared" si="5"/>
        <v>1.0779000000000001</v>
      </c>
      <c r="S18" s="31">
        <f t="shared" si="6"/>
        <v>3.0075000000000061</v>
      </c>
      <c r="T18" s="31">
        <f t="shared" si="7"/>
        <v>2.6175000000000046</v>
      </c>
      <c r="U18" s="31"/>
    </row>
    <row r="19" spans="1:21">
      <c r="A19">
        <v>8</v>
      </c>
      <c r="B19">
        <v>4919</v>
      </c>
      <c r="C19">
        <v>4</v>
      </c>
      <c r="D19" s="38" t="s">
        <v>91</v>
      </c>
      <c r="E19" t="s">
        <v>63</v>
      </c>
      <c r="F19">
        <v>20</v>
      </c>
      <c r="G19">
        <v>0.99580000000000002</v>
      </c>
      <c r="H19" s="29">
        <v>0.99570000000000003</v>
      </c>
      <c r="I19" s="31">
        <v>9.9999999999988987E-5</v>
      </c>
      <c r="J19" s="31">
        <v>0.99575000000000002</v>
      </c>
      <c r="K19" s="31">
        <v>1.0939000000000001</v>
      </c>
      <c r="L19" s="31">
        <v>1.0939000000000001</v>
      </c>
      <c r="M19" s="31">
        <f t="shared" si="2"/>
        <v>0</v>
      </c>
      <c r="N19" s="32">
        <f t="shared" si="3"/>
        <v>1.0939000000000001</v>
      </c>
      <c r="O19" s="31">
        <v>1.0860000000000001</v>
      </c>
      <c r="P19" s="31">
        <v>1.0864</v>
      </c>
      <c r="Q19" s="31">
        <f t="shared" si="4"/>
        <v>-3.9999999999995595E-4</v>
      </c>
      <c r="R19" s="32">
        <f t="shared" si="5"/>
        <v>1.0862000000000001</v>
      </c>
      <c r="S19" s="31">
        <f t="shared" si="6"/>
        <v>4.3925000000000036</v>
      </c>
      <c r="T19" s="31">
        <f t="shared" si="7"/>
        <v>4.0075000000000012</v>
      </c>
      <c r="U19" s="31"/>
    </row>
    <row r="20" spans="1:21">
      <c r="B20">
        <v>4919</v>
      </c>
      <c r="C20">
        <v>8</v>
      </c>
      <c r="D20" s="38" t="s">
        <v>91</v>
      </c>
      <c r="E20" t="s">
        <v>62</v>
      </c>
      <c r="F20">
        <v>20</v>
      </c>
      <c r="G20" s="29">
        <v>0.99409999999999998</v>
      </c>
      <c r="H20" s="30">
        <v>0.99409999999999998</v>
      </c>
      <c r="I20" s="31">
        <f t="shared" si="0"/>
        <v>0</v>
      </c>
      <c r="J20" s="32">
        <f t="shared" si="1"/>
        <v>0.99409999999999998</v>
      </c>
      <c r="K20" s="31">
        <v>1.0536000000000001</v>
      </c>
      <c r="L20" s="31">
        <v>1.0539000000000001</v>
      </c>
      <c r="M20" s="31">
        <f t="shared" si="2"/>
        <v>-2.9999999999996696E-4</v>
      </c>
      <c r="N20" s="32">
        <f t="shared" si="3"/>
        <v>1.05375</v>
      </c>
      <c r="O20" s="31">
        <v>1.0471999999999999</v>
      </c>
      <c r="P20" s="31">
        <v>1.0471999999999999</v>
      </c>
      <c r="Q20" s="31">
        <f t="shared" si="4"/>
        <v>0</v>
      </c>
      <c r="R20" s="32">
        <f t="shared" si="5"/>
        <v>1.0471999999999999</v>
      </c>
      <c r="S20" s="31">
        <f t="shared" si="6"/>
        <v>2.4674999999999989</v>
      </c>
      <c r="T20" s="31">
        <f t="shared" si="7"/>
        <v>2.1399999999999961</v>
      </c>
      <c r="U20" s="31"/>
    </row>
    <row r="21" spans="1:21">
      <c r="A21">
        <v>9</v>
      </c>
      <c r="B21">
        <v>4919</v>
      </c>
      <c r="C21">
        <v>4</v>
      </c>
      <c r="D21" s="38" t="s">
        <v>92</v>
      </c>
      <c r="E21" t="s">
        <v>65</v>
      </c>
      <c r="F21">
        <v>20</v>
      </c>
      <c r="G21">
        <v>1.012</v>
      </c>
      <c r="H21" s="29">
        <v>1.0116000000000001</v>
      </c>
      <c r="I21" s="31">
        <v>3.9999999999995595E-4</v>
      </c>
      <c r="J21" s="31">
        <v>1.0118</v>
      </c>
      <c r="K21" s="31">
        <v>1.1254</v>
      </c>
      <c r="L21" s="31">
        <v>1.1254999999999999</v>
      </c>
      <c r="M21" s="31">
        <f t="shared" si="2"/>
        <v>-9.9999999999988987E-5</v>
      </c>
      <c r="N21" s="32">
        <f t="shared" si="3"/>
        <v>1.1254499999999998</v>
      </c>
      <c r="O21" s="31">
        <v>1.1158999999999999</v>
      </c>
      <c r="P21" s="31">
        <v>1.1160000000000001</v>
      </c>
      <c r="Q21" s="31">
        <f t="shared" si="4"/>
        <v>-1.0000000000021103E-4</v>
      </c>
      <c r="R21" s="32">
        <f t="shared" si="5"/>
        <v>1.11595</v>
      </c>
      <c r="S21" s="31">
        <f t="shared" si="6"/>
        <v>5.1674999999999898</v>
      </c>
      <c r="T21" s="31">
        <f t="shared" si="7"/>
        <v>4.6924999999999981</v>
      </c>
      <c r="U21" s="31"/>
    </row>
    <row r="22" spans="1:21">
      <c r="B22">
        <v>4919</v>
      </c>
      <c r="C22">
        <v>8</v>
      </c>
      <c r="D22" s="38" t="s">
        <v>92</v>
      </c>
      <c r="E22" t="s">
        <v>64</v>
      </c>
      <c r="F22">
        <v>20</v>
      </c>
      <c r="G22" s="29">
        <v>1.0054000000000001</v>
      </c>
      <c r="H22" s="30">
        <v>1.0053000000000001</v>
      </c>
      <c r="I22" s="31">
        <f t="shared" si="0"/>
        <v>9.9999999999988987E-5</v>
      </c>
      <c r="J22" s="32">
        <f t="shared" si="1"/>
        <v>1.00535</v>
      </c>
      <c r="K22" s="31">
        <v>1.0730999999999999</v>
      </c>
      <c r="L22" s="31">
        <v>1.0729</v>
      </c>
      <c r="M22" s="31">
        <f t="shared" si="2"/>
        <v>1.9999999999997797E-4</v>
      </c>
      <c r="N22" s="32">
        <f t="shared" si="3"/>
        <v>1.073</v>
      </c>
      <c r="O22" s="31">
        <v>1.0650999999999999</v>
      </c>
      <c r="P22" s="31">
        <v>1.0656000000000001</v>
      </c>
      <c r="Q22" s="31">
        <f t="shared" si="4"/>
        <v>-5.0000000000016698E-4</v>
      </c>
      <c r="R22" s="32">
        <f t="shared" si="5"/>
        <v>1.06535</v>
      </c>
      <c r="S22" s="31">
        <f t="shared" si="6"/>
        <v>2.8674999999999993</v>
      </c>
      <c r="T22" s="31">
        <f t="shared" si="7"/>
        <v>2.4850000000000025</v>
      </c>
      <c r="U22" s="31"/>
    </row>
    <row r="23" spans="1:21">
      <c r="A23">
        <v>10</v>
      </c>
      <c r="B23">
        <v>4919</v>
      </c>
      <c r="C23">
        <v>4</v>
      </c>
      <c r="D23" s="38" t="s">
        <v>93</v>
      </c>
      <c r="E23" t="s">
        <v>67</v>
      </c>
      <c r="F23">
        <v>20</v>
      </c>
      <c r="G23">
        <v>0.99839999999999995</v>
      </c>
      <c r="H23" s="29">
        <v>0.99829999999999997</v>
      </c>
      <c r="I23" s="31">
        <v>9.9999999999988987E-5</v>
      </c>
      <c r="J23" s="31">
        <v>0.99834999999999996</v>
      </c>
      <c r="K23" s="31">
        <v>1.1185</v>
      </c>
      <c r="L23" s="31">
        <v>1.1184000000000001</v>
      </c>
      <c r="M23" s="31">
        <f t="shared" si="2"/>
        <v>9.9999999999988987E-5</v>
      </c>
      <c r="N23" s="32">
        <f t="shared" si="3"/>
        <v>1.1184500000000002</v>
      </c>
      <c r="O23" s="31">
        <v>1.1082000000000001</v>
      </c>
      <c r="P23" s="31">
        <v>1.1083000000000001</v>
      </c>
      <c r="Q23" s="31">
        <f t="shared" si="4"/>
        <v>-9.9999999999988987E-5</v>
      </c>
      <c r="R23" s="32">
        <f t="shared" si="5"/>
        <v>1.10825</v>
      </c>
      <c r="S23" s="31">
        <f t="shared" si="6"/>
        <v>5.49000000000001</v>
      </c>
      <c r="T23" s="31">
        <f t="shared" si="7"/>
        <v>4.9799999999999995</v>
      </c>
      <c r="U23" s="31"/>
    </row>
    <row r="24" spans="1:21">
      <c r="B24">
        <v>4919</v>
      </c>
      <c r="C24">
        <v>8</v>
      </c>
      <c r="D24" s="38" t="s">
        <v>93</v>
      </c>
      <c r="E24" t="s">
        <v>66</v>
      </c>
      <c r="F24">
        <v>20</v>
      </c>
      <c r="G24" s="29">
        <v>1.0038</v>
      </c>
      <c r="H24" s="30">
        <v>1.0035000000000001</v>
      </c>
      <c r="I24" s="31">
        <f t="shared" si="0"/>
        <v>2.9999999999996696E-4</v>
      </c>
      <c r="J24" s="32">
        <f t="shared" si="1"/>
        <v>1.0036499999999999</v>
      </c>
      <c r="K24" s="31">
        <v>1.0745</v>
      </c>
      <c r="L24" s="31">
        <v>1.0743</v>
      </c>
      <c r="M24" s="31">
        <f t="shared" si="2"/>
        <v>1.9999999999997797E-4</v>
      </c>
      <c r="N24" s="32">
        <f t="shared" si="3"/>
        <v>1.0744</v>
      </c>
      <c r="O24" s="31">
        <v>1.0657000000000001</v>
      </c>
      <c r="P24" s="31">
        <v>1.0659000000000001</v>
      </c>
      <c r="Q24" s="31">
        <f t="shared" si="4"/>
        <v>-1.9999999999997797E-4</v>
      </c>
      <c r="R24" s="32">
        <f t="shared" si="5"/>
        <v>1.0658000000000001</v>
      </c>
      <c r="S24" s="31">
        <f t="shared" si="6"/>
        <v>3.0225000000000044</v>
      </c>
      <c r="T24" s="31">
        <f t="shared" si="7"/>
        <v>2.5925000000000074</v>
      </c>
      <c r="U24" s="31"/>
    </row>
    <row r="25" spans="1:21">
      <c r="A25">
        <v>11</v>
      </c>
      <c r="B25">
        <v>4919</v>
      </c>
      <c r="C25">
        <v>4</v>
      </c>
      <c r="D25" s="38" t="s">
        <v>94</v>
      </c>
      <c r="E25" t="s">
        <v>69</v>
      </c>
      <c r="F25">
        <v>20</v>
      </c>
      <c r="G25">
        <v>1.0274000000000001</v>
      </c>
      <c r="H25" s="29">
        <v>1.0275000000000001</v>
      </c>
      <c r="I25" s="31">
        <v>-9.9999999999988987E-5</v>
      </c>
      <c r="J25" s="31">
        <v>1.02745</v>
      </c>
      <c r="K25" s="31">
        <v>1.1263000000000001</v>
      </c>
      <c r="L25" s="31">
        <v>1.1257999999999999</v>
      </c>
      <c r="M25" s="31">
        <f t="shared" si="2"/>
        <v>5.0000000000016698E-4</v>
      </c>
      <c r="N25" s="32">
        <f t="shared" si="3"/>
        <v>1.12605</v>
      </c>
      <c r="O25" s="31">
        <v>1.1162000000000001</v>
      </c>
      <c r="P25" s="31">
        <v>1.1162000000000001</v>
      </c>
      <c r="Q25" s="31">
        <f t="shared" si="4"/>
        <v>0</v>
      </c>
      <c r="R25" s="32">
        <f t="shared" si="5"/>
        <v>1.1162000000000001</v>
      </c>
      <c r="S25" s="31">
        <f t="shared" si="6"/>
        <v>4.4150000000000009</v>
      </c>
      <c r="T25" s="31">
        <f t="shared" si="7"/>
        <v>3.9225000000000052</v>
      </c>
      <c r="U25" s="31"/>
    </row>
    <row r="26" spans="1:21">
      <c r="B26">
        <v>4919</v>
      </c>
      <c r="C26">
        <v>8</v>
      </c>
      <c r="D26" s="38" t="s">
        <v>94</v>
      </c>
      <c r="E26" t="s">
        <v>68</v>
      </c>
      <c r="F26">
        <v>20</v>
      </c>
      <c r="G26" s="29">
        <v>1.0353000000000001</v>
      </c>
      <c r="H26" s="30">
        <v>1.0353000000000001</v>
      </c>
      <c r="I26" s="31">
        <f t="shared" si="0"/>
        <v>0</v>
      </c>
      <c r="J26" s="32">
        <f t="shared" si="1"/>
        <v>1.0353000000000001</v>
      </c>
      <c r="K26" s="31">
        <v>1.0931999999999999</v>
      </c>
      <c r="L26" s="31">
        <v>1.0929</v>
      </c>
      <c r="M26" s="31">
        <f t="shared" si="2"/>
        <v>2.9999999999996696E-4</v>
      </c>
      <c r="N26" s="32">
        <f t="shared" si="3"/>
        <v>1.0930499999999999</v>
      </c>
      <c r="O26" s="31">
        <v>1.0862000000000001</v>
      </c>
      <c r="P26" s="31">
        <v>1.0859000000000001</v>
      </c>
      <c r="Q26" s="31">
        <f t="shared" si="4"/>
        <v>2.9999999999996696E-4</v>
      </c>
      <c r="R26" s="32">
        <f t="shared" si="5"/>
        <v>1.0860500000000002</v>
      </c>
      <c r="S26" s="31">
        <f t="shared" si="6"/>
        <v>2.3724999999999872</v>
      </c>
      <c r="T26" s="31">
        <f t="shared" si="7"/>
        <v>2.0225000000000035</v>
      </c>
      <c r="U26" s="31"/>
    </row>
    <row r="27" spans="1:21">
      <c r="A27">
        <v>12</v>
      </c>
      <c r="B27">
        <v>4919</v>
      </c>
      <c r="C27">
        <v>4</v>
      </c>
      <c r="D27" s="38" t="s">
        <v>95</v>
      </c>
      <c r="E27" t="s">
        <v>71</v>
      </c>
      <c r="F27">
        <v>20</v>
      </c>
      <c r="G27" s="29">
        <v>1.016</v>
      </c>
      <c r="H27" s="30">
        <v>1.0158</v>
      </c>
      <c r="I27" s="31">
        <f t="shared" ref="I27" si="8">G27-H27</f>
        <v>1.9999999999997797E-4</v>
      </c>
      <c r="J27" s="32">
        <f t="shared" ref="J27" si="9">(G27+H27)/2</f>
        <v>1.0159</v>
      </c>
      <c r="K27" s="31">
        <v>1.1154999999999999</v>
      </c>
      <c r="L27" s="31">
        <v>1.1154999999999999</v>
      </c>
      <c r="M27" s="31">
        <f t="shared" si="2"/>
        <v>0</v>
      </c>
      <c r="N27" s="32">
        <f t="shared" si="3"/>
        <v>1.1154999999999999</v>
      </c>
      <c r="O27" s="31">
        <v>1.1080000000000001</v>
      </c>
      <c r="P27" s="31">
        <v>1.1082000000000001</v>
      </c>
      <c r="Q27" s="31">
        <f t="shared" si="4"/>
        <v>-1.9999999999997797E-4</v>
      </c>
      <c r="R27" s="32">
        <f t="shared" si="5"/>
        <v>1.1081000000000001</v>
      </c>
      <c r="S27" s="31">
        <f t="shared" si="6"/>
        <v>4.4649999999999954</v>
      </c>
      <c r="T27" s="31">
        <f t="shared" si="7"/>
        <v>4.0950000000000024</v>
      </c>
      <c r="U27" s="31"/>
    </row>
    <row r="28" spans="1:21">
      <c r="B28">
        <v>4919</v>
      </c>
      <c r="C28">
        <v>8</v>
      </c>
      <c r="D28" s="38" t="s">
        <v>95</v>
      </c>
      <c r="E28" t="s">
        <v>70</v>
      </c>
      <c r="F28">
        <v>20</v>
      </c>
      <c r="G28" s="29">
        <v>0.99390000000000001</v>
      </c>
      <c r="H28" s="30">
        <v>0.99380000000000002</v>
      </c>
      <c r="I28" s="31">
        <f t="shared" si="0"/>
        <v>9.9999999999988987E-5</v>
      </c>
      <c r="J28" s="32">
        <f t="shared" si="1"/>
        <v>0.99385000000000001</v>
      </c>
      <c r="K28" s="31">
        <v>1.0496000000000001</v>
      </c>
      <c r="L28" s="31">
        <v>1.0491999999999999</v>
      </c>
      <c r="M28" s="31">
        <f t="shared" si="2"/>
        <v>4.0000000000017799E-4</v>
      </c>
      <c r="N28" s="32">
        <f t="shared" si="3"/>
        <v>1.0493999999999999</v>
      </c>
      <c r="O28" s="31">
        <v>1.0427</v>
      </c>
      <c r="P28" s="31">
        <v>1.0422</v>
      </c>
      <c r="Q28" s="31">
        <f t="shared" si="4"/>
        <v>4.9999999999994493E-4</v>
      </c>
      <c r="R28" s="32">
        <f t="shared" si="5"/>
        <v>1.0424500000000001</v>
      </c>
      <c r="S28" s="31">
        <f t="shared" si="6"/>
        <v>2.2624999999999935</v>
      </c>
      <c r="T28" s="31">
        <f t="shared" si="7"/>
        <v>1.9150000000000043</v>
      </c>
      <c r="U28" s="31"/>
    </row>
    <row r="29" spans="1:21">
      <c r="A29">
        <v>13</v>
      </c>
      <c r="B29">
        <v>4919</v>
      </c>
      <c r="C29">
        <v>4</v>
      </c>
      <c r="D29" s="38" t="s">
        <v>96</v>
      </c>
      <c r="E29" t="s">
        <v>59</v>
      </c>
      <c r="F29">
        <v>20</v>
      </c>
      <c r="G29">
        <v>0.998</v>
      </c>
      <c r="H29" s="29">
        <v>0.99809999999999999</v>
      </c>
      <c r="I29" s="31">
        <v>-9.9999999999988987E-5</v>
      </c>
      <c r="J29" s="31">
        <v>0.99804999999999999</v>
      </c>
      <c r="K29" s="31">
        <v>1.1281000000000001</v>
      </c>
      <c r="L29" s="31">
        <v>1.1276999999999999</v>
      </c>
      <c r="M29" s="31">
        <f t="shared" si="2"/>
        <v>4.0000000000017799E-4</v>
      </c>
      <c r="N29" s="32">
        <f t="shared" si="3"/>
        <v>1.1278999999999999</v>
      </c>
      <c r="O29" s="31">
        <v>1.1192</v>
      </c>
      <c r="P29" s="31">
        <v>1.1193</v>
      </c>
      <c r="Q29" s="31">
        <f t="shared" si="4"/>
        <v>-9.9999999999988987E-5</v>
      </c>
      <c r="R29" s="32">
        <f t="shared" si="5"/>
        <v>1.1192500000000001</v>
      </c>
      <c r="S29" s="31">
        <f t="shared" si="6"/>
        <v>5.9774999999999956</v>
      </c>
      <c r="T29" s="31">
        <f t="shared" si="7"/>
        <v>5.5450000000000044</v>
      </c>
      <c r="U29" s="31"/>
    </row>
    <row r="30" spans="1:21">
      <c r="B30">
        <v>4919</v>
      </c>
      <c r="C30">
        <v>8</v>
      </c>
      <c r="D30" s="38" t="s">
        <v>96</v>
      </c>
      <c r="E30" t="s">
        <v>72</v>
      </c>
      <c r="F30">
        <v>20</v>
      </c>
      <c r="G30" s="29">
        <v>1.0047999999999999</v>
      </c>
      <c r="H30" s="30">
        <v>1.0047999999999999</v>
      </c>
      <c r="I30" s="31">
        <f t="shared" si="0"/>
        <v>0</v>
      </c>
      <c r="J30" s="32">
        <f t="shared" si="1"/>
        <v>1.0047999999999999</v>
      </c>
      <c r="K30" s="31">
        <v>1.0723</v>
      </c>
      <c r="L30" s="31">
        <v>1.0718000000000001</v>
      </c>
      <c r="M30" s="31">
        <f t="shared" si="2"/>
        <v>4.9999999999994493E-4</v>
      </c>
      <c r="N30" s="32">
        <f t="shared" si="3"/>
        <v>1.0720499999999999</v>
      </c>
      <c r="O30" s="31">
        <v>1.0645</v>
      </c>
      <c r="P30" s="31">
        <v>1.0649</v>
      </c>
      <c r="Q30" s="31">
        <f t="shared" si="4"/>
        <v>-3.9999999999995595E-4</v>
      </c>
      <c r="R30" s="32">
        <f t="shared" si="5"/>
        <v>1.0647</v>
      </c>
      <c r="S30" s="31">
        <f t="shared" si="6"/>
        <v>2.8475000000000015</v>
      </c>
      <c r="T30" s="31">
        <f t="shared" si="7"/>
        <v>2.4800000000000031</v>
      </c>
      <c r="U30" s="31"/>
    </row>
    <row r="31" spans="1:21">
      <c r="G31" s="29"/>
      <c r="H31" s="31"/>
      <c r="I31" s="31"/>
      <c r="K31" s="31"/>
      <c r="L31" s="31"/>
      <c r="M31" s="31"/>
      <c r="N31" s="32"/>
      <c r="O31" s="31"/>
      <c r="P31" s="31"/>
      <c r="Q31" s="31"/>
      <c r="R31" s="32"/>
      <c r="S31" s="31"/>
      <c r="T31" s="32"/>
      <c r="U31" s="31"/>
    </row>
    <row r="32" spans="1:21">
      <c r="G32" s="29"/>
      <c r="H32" s="31"/>
      <c r="I32" s="31"/>
      <c r="K32" s="31"/>
      <c r="L32" s="31"/>
      <c r="M32" s="31"/>
      <c r="N32" s="32"/>
      <c r="O32" s="31"/>
      <c r="P32" s="31"/>
      <c r="Q32" s="31"/>
      <c r="R32" s="32"/>
      <c r="S32" s="31"/>
      <c r="T32" s="32"/>
      <c r="U32" s="31"/>
    </row>
    <row r="33" spans="7:21">
      <c r="G33" s="29"/>
      <c r="H33" s="31"/>
      <c r="I33" s="31"/>
      <c r="K33" s="31"/>
      <c r="L33" s="31"/>
      <c r="M33" s="31"/>
      <c r="N33" s="32"/>
      <c r="O33" s="31"/>
      <c r="P33" s="31"/>
      <c r="Q33" s="31"/>
      <c r="R33" s="32"/>
      <c r="S33" s="31"/>
      <c r="T33" s="32"/>
      <c r="U33" s="31"/>
    </row>
    <row r="34" spans="7:21">
      <c r="G34" s="29"/>
      <c r="H34" s="31"/>
      <c r="I34" s="31"/>
      <c r="K34" s="31"/>
      <c r="L34" s="31"/>
      <c r="M34" s="31"/>
      <c r="N34" s="32"/>
      <c r="O34" s="31"/>
      <c r="P34" s="31"/>
      <c r="Q34" s="31"/>
      <c r="R34" s="32"/>
      <c r="S34" s="31"/>
      <c r="T34" s="32"/>
      <c r="U34" s="31"/>
    </row>
    <row r="35" spans="7:21">
      <c r="K35" s="31"/>
      <c r="L35" s="31"/>
      <c r="M35" s="31"/>
      <c r="N35" s="32"/>
      <c r="O35" s="31"/>
      <c r="P35" s="31"/>
      <c r="Q35" s="31"/>
      <c r="R35" s="32"/>
      <c r="S35" s="31"/>
      <c r="T35" s="32"/>
      <c r="U35" s="31"/>
    </row>
    <row r="36" spans="7:21">
      <c r="K36" s="31"/>
      <c r="L36" s="31"/>
      <c r="M36" s="31"/>
      <c r="N36" s="32"/>
      <c r="O36" s="31"/>
      <c r="P36" s="31"/>
      <c r="Q36" s="31"/>
      <c r="R36" s="32"/>
      <c r="S36" s="31"/>
      <c r="T36" s="32"/>
      <c r="U36" s="31"/>
    </row>
    <row r="37" spans="7:21">
      <c r="K37" s="31"/>
      <c r="L37" s="31"/>
      <c r="M37" s="31"/>
      <c r="N37" s="32"/>
      <c r="O37" s="31"/>
      <c r="P37" s="31"/>
      <c r="Q37" s="31"/>
      <c r="R37" s="32"/>
      <c r="S37" s="31"/>
      <c r="T37" s="32"/>
      <c r="U37" s="31"/>
    </row>
    <row r="38" spans="7:21">
      <c r="K38" s="31"/>
      <c r="L38" s="31"/>
      <c r="M38" s="31"/>
      <c r="N38" s="32"/>
      <c r="O38" s="31"/>
      <c r="P38" s="31"/>
      <c r="Q38" s="31"/>
      <c r="R38" s="32"/>
      <c r="S38" s="31"/>
      <c r="T38" s="32"/>
      <c r="U38" s="31"/>
    </row>
    <row r="39" spans="7:21">
      <c r="K39" s="31"/>
      <c r="L39" s="31"/>
      <c r="M39" s="31"/>
      <c r="N39" s="32"/>
      <c r="O39" s="31"/>
      <c r="P39" s="31"/>
      <c r="Q39" s="31"/>
      <c r="R39" s="32"/>
      <c r="S39" s="31"/>
      <c r="T39" s="32"/>
      <c r="U39" s="31"/>
    </row>
    <row r="40" spans="7:21">
      <c r="K40" s="31"/>
      <c r="L40" s="31"/>
      <c r="M40" s="31"/>
      <c r="N40" s="32"/>
      <c r="O40" s="31"/>
      <c r="P40" s="31"/>
      <c r="Q40" s="31"/>
      <c r="R40" s="32"/>
      <c r="S40" s="31"/>
      <c r="T40" s="32"/>
      <c r="U40" s="31"/>
    </row>
    <row r="41" spans="7:21">
      <c r="K41" s="31"/>
      <c r="L41" s="31"/>
      <c r="M41" s="31"/>
      <c r="N41" s="32"/>
      <c r="O41" s="31"/>
      <c r="P41" s="31"/>
      <c r="Q41" s="31"/>
      <c r="R41" s="32"/>
      <c r="S41" s="31"/>
      <c r="T41" s="32"/>
      <c r="U41" s="31"/>
    </row>
    <row r="42" spans="7:21">
      <c r="G42" s="29"/>
      <c r="H42" s="31"/>
      <c r="I42" s="31"/>
      <c r="K42" s="31"/>
      <c r="L42" s="31"/>
      <c r="M42" s="31"/>
      <c r="N42" s="32"/>
      <c r="O42" s="31"/>
      <c r="P42" s="31"/>
      <c r="Q42" s="31"/>
      <c r="R42" s="32"/>
      <c r="S42" s="31"/>
      <c r="T42" s="32"/>
      <c r="U42" s="31"/>
    </row>
    <row r="43" spans="7:21">
      <c r="G43" s="29"/>
      <c r="H43" s="31"/>
      <c r="I43" s="31"/>
      <c r="K43" s="31"/>
      <c r="L43" s="31"/>
      <c r="M43" s="31"/>
      <c r="N43" s="32"/>
      <c r="O43" s="31"/>
      <c r="P43" s="31"/>
      <c r="Q43" s="31"/>
      <c r="R43" s="32"/>
      <c r="S43" s="31"/>
      <c r="T43" s="32"/>
      <c r="U43" s="31"/>
    </row>
    <row r="44" spans="7:21">
      <c r="G44" s="29"/>
      <c r="H44" s="31"/>
      <c r="I44" s="31"/>
      <c r="K44" s="31"/>
      <c r="L44" s="31"/>
      <c r="M44" s="31"/>
      <c r="N44" s="32"/>
      <c r="O44" s="31"/>
      <c r="P44" s="31"/>
      <c r="Q44" s="31"/>
      <c r="R44" s="32"/>
      <c r="S44" s="31"/>
      <c r="T44" s="32"/>
      <c r="U44" s="31"/>
    </row>
    <row r="45" spans="7:21">
      <c r="G45" s="29"/>
      <c r="H45" s="31"/>
      <c r="I45" s="31"/>
      <c r="K45" s="31"/>
      <c r="L45" s="31"/>
      <c r="M45" s="31"/>
      <c r="N45" s="32"/>
      <c r="O45" s="31"/>
      <c r="P45" s="31"/>
      <c r="Q45" s="31"/>
      <c r="R45" s="32"/>
      <c r="S45" s="31"/>
      <c r="T45" s="32"/>
      <c r="U45" s="31"/>
    </row>
    <row r="46" spans="7:21">
      <c r="G46" s="29"/>
      <c r="H46" s="31"/>
      <c r="I46" s="31"/>
      <c r="K46" s="31"/>
      <c r="L46" s="31"/>
      <c r="M46" s="31"/>
      <c r="N46" s="32"/>
      <c r="O46" s="31"/>
      <c r="P46" s="31"/>
      <c r="Q46" s="31"/>
      <c r="R46" s="32"/>
      <c r="S46" s="31"/>
      <c r="T46" s="32"/>
      <c r="U46" s="31"/>
    </row>
    <row r="47" spans="7:21">
      <c r="G47" s="29"/>
      <c r="H47" s="31"/>
      <c r="I47" s="31"/>
      <c r="K47" s="31"/>
      <c r="L47" s="31"/>
      <c r="M47" s="31"/>
      <c r="N47" s="32"/>
      <c r="O47" s="31"/>
      <c r="P47" s="31"/>
      <c r="Q47" s="31"/>
      <c r="R47" s="32"/>
      <c r="S47" s="31"/>
      <c r="T47" s="32"/>
      <c r="U47" s="31"/>
    </row>
    <row r="48" spans="7:21">
      <c r="G48" s="29"/>
      <c r="H48" s="31"/>
      <c r="I48" s="31"/>
      <c r="K48" s="31"/>
      <c r="L48" s="31"/>
      <c r="M48" s="31"/>
      <c r="N48" s="32"/>
      <c r="O48" s="31"/>
      <c r="P48" s="31"/>
      <c r="Q48" s="31"/>
      <c r="R48" s="32"/>
      <c r="S48" s="31"/>
      <c r="T48" s="32"/>
      <c r="U48" s="31"/>
    </row>
    <row r="49" spans="7:21">
      <c r="G49" s="29"/>
      <c r="H49" s="31"/>
      <c r="I49" s="31"/>
      <c r="K49" s="31"/>
      <c r="L49" s="31"/>
      <c r="M49" s="31"/>
      <c r="N49" s="32"/>
      <c r="O49" s="31"/>
      <c r="P49" s="31"/>
      <c r="Q49" s="31"/>
      <c r="R49" s="32"/>
      <c r="S49" s="31"/>
      <c r="T49" s="32"/>
      <c r="U49" s="31"/>
    </row>
    <row r="50" spans="7:21">
      <c r="G50" s="29"/>
      <c r="H50" s="31"/>
      <c r="I50" s="31"/>
      <c r="K50" s="31"/>
      <c r="L50" s="31"/>
      <c r="M50" s="31"/>
      <c r="N50" s="32"/>
      <c r="O50" s="31"/>
      <c r="P50" s="31"/>
      <c r="Q50" s="31"/>
      <c r="R50" s="32"/>
      <c r="S50" s="31"/>
      <c r="T50" s="32"/>
      <c r="U50" s="31"/>
    </row>
    <row r="51" spans="7:21">
      <c r="G51" s="29"/>
      <c r="H51" s="31"/>
      <c r="I51" s="31"/>
      <c r="K51" s="31"/>
      <c r="L51" s="31"/>
      <c r="M51" s="31"/>
      <c r="N51" s="32"/>
      <c r="O51" s="31"/>
      <c r="P51" s="31"/>
      <c r="Q51" s="31"/>
      <c r="R51" s="32"/>
      <c r="S51" s="31"/>
      <c r="T51" s="32"/>
      <c r="U51" s="31"/>
    </row>
  </sheetData>
  <mergeCells count="5">
    <mergeCell ref="O2:R2"/>
    <mergeCell ref="O1:R1"/>
    <mergeCell ref="K1:N1"/>
    <mergeCell ref="G2:J2"/>
    <mergeCell ref="K2:N2"/>
  </mergeCells>
  <pageMargins left="0.7" right="0.7" top="0.75" bottom="0.75" header="0.3" footer="0.3"/>
  <pageSetup orientation="portrait" horizontalDpi="200" verticalDpi="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21.6640625" bestFit="1" customWidth="1"/>
    <col min="4" max="4" width="10.6640625" hidden="1" customWidth="1"/>
    <col min="5" max="5" width="13.6640625" style="19" hidden="1" customWidth="1"/>
    <col min="6" max="7" width="13.6640625" hidden="1" customWidth="1"/>
    <col min="8" max="8" width="16.6640625" style="20" hidden="1" customWidth="1"/>
    <col min="9" max="9" width="26.5" hidden="1" customWidth="1"/>
    <col min="10" max="10" width="10.1640625" hidden="1" customWidth="1"/>
    <col min="11" max="11" width="9.1640625" hidden="1" customWidth="1"/>
    <col min="12" max="12" width="16.6640625" style="20" hidden="1" customWidth="1"/>
    <col min="13" max="13" width="13.6640625" hidden="1" customWidth="1"/>
    <col min="14" max="14" width="14.33203125" hidden="1" customWidth="1"/>
    <col min="15" max="15" width="9.33203125" hidden="1" customWidth="1"/>
    <col min="16" max="16" width="16.6640625" style="20" hidden="1" customWidth="1"/>
    <col min="17" max="17" width="14.83203125" bestFit="1" customWidth="1"/>
  </cols>
  <sheetData>
    <row r="1" spans="1:18">
      <c r="B1" s="21"/>
      <c r="C1" s="21"/>
      <c r="D1" s="21"/>
      <c r="E1" s="26" t="s">
        <v>18</v>
      </c>
      <c r="F1" s="21"/>
      <c r="G1" s="21"/>
      <c r="I1" s="22" t="s">
        <v>19</v>
      </c>
      <c r="J1" s="22"/>
      <c r="K1" s="22"/>
      <c r="L1" s="23"/>
      <c r="M1" s="56" t="s">
        <v>1</v>
      </c>
      <c r="N1" s="56"/>
      <c r="O1" s="56"/>
      <c r="P1" s="57"/>
      <c r="Q1" s="58" t="s">
        <v>102</v>
      </c>
      <c r="R1" s="58" t="s">
        <v>103</v>
      </c>
    </row>
    <row r="2" spans="1:18">
      <c r="A2" s="24" t="s">
        <v>20</v>
      </c>
      <c r="B2" s="22" t="s">
        <v>21</v>
      </c>
      <c r="C2" s="22" t="s">
        <v>41</v>
      </c>
      <c r="D2" s="22" t="s">
        <v>22</v>
      </c>
      <c r="E2" s="26" t="s">
        <v>24</v>
      </c>
      <c r="F2" s="22" t="s">
        <v>25</v>
      </c>
      <c r="G2" s="28" t="s">
        <v>15</v>
      </c>
      <c r="H2" s="23" t="s">
        <v>12</v>
      </c>
      <c r="I2" s="28" t="s">
        <v>82</v>
      </c>
      <c r="J2" s="22" t="s">
        <v>25</v>
      </c>
      <c r="K2" s="22" t="s">
        <v>23</v>
      </c>
      <c r="L2" s="23" t="s">
        <v>26</v>
      </c>
      <c r="M2" s="22" t="s">
        <v>24</v>
      </c>
      <c r="N2" s="22" t="s">
        <v>27</v>
      </c>
      <c r="O2" s="22" t="s">
        <v>23</v>
      </c>
      <c r="P2" s="23" t="s">
        <v>12</v>
      </c>
      <c r="Q2" s="25" t="s">
        <v>28</v>
      </c>
      <c r="R2" s="47"/>
    </row>
    <row r="3" spans="1:18">
      <c r="A3">
        <v>1</v>
      </c>
      <c r="B3" t="s">
        <v>42</v>
      </c>
      <c r="C3" t="s">
        <v>81</v>
      </c>
      <c r="D3">
        <v>120</v>
      </c>
      <c r="E3" s="29">
        <v>30.137499999999999</v>
      </c>
      <c r="F3" s="30">
        <v>30.137599999999999</v>
      </c>
      <c r="G3" s="31">
        <f>E3-F3</f>
        <v>-9.9999999999766942E-5</v>
      </c>
      <c r="H3" s="32">
        <f>(E3+F3)/2</f>
        <v>30.137549999999997</v>
      </c>
      <c r="I3" s="30">
        <v>30.141100000000002</v>
      </c>
      <c r="J3" s="30">
        <v>30.140599999999999</v>
      </c>
      <c r="K3" s="30">
        <f>I3-J3</f>
        <v>5.0000000000238742E-4</v>
      </c>
      <c r="L3" s="39">
        <f>AVERAGE(I3,J3)</f>
        <v>30.14085</v>
      </c>
      <c r="M3" s="30">
        <v>30.1389</v>
      </c>
      <c r="N3" s="30">
        <v>30.139199999999999</v>
      </c>
      <c r="O3" s="30">
        <f>M3-N3</f>
        <v>-2.9999999999930083E-4</v>
      </c>
      <c r="P3" s="32">
        <f>(M3+N3)/2</f>
        <v>30.139049999999997</v>
      </c>
      <c r="Q3" s="30">
        <f>L3-H3</f>
        <v>3.3000000000029672E-3</v>
      </c>
      <c r="R3" s="31">
        <f>P3-H3</f>
        <v>1.5000000000000568E-3</v>
      </c>
    </row>
    <row r="4" spans="1:18">
      <c r="C4">
        <v>63</v>
      </c>
      <c r="D4">
        <v>121</v>
      </c>
      <c r="E4" s="29">
        <v>30.245100000000001</v>
      </c>
      <c r="F4" s="30">
        <v>30.244900000000001</v>
      </c>
      <c r="G4" s="31">
        <f t="shared" ref="G4:G27" si="0">E4-F4</f>
        <v>1.9999999999953388E-4</v>
      </c>
      <c r="H4" s="32">
        <f t="shared" ref="H4:H27" si="1">(E4+F4)/2</f>
        <v>30.245000000000001</v>
      </c>
      <c r="I4" s="31">
        <v>31.148499999999999</v>
      </c>
      <c r="J4" s="31">
        <v>31.148099999999999</v>
      </c>
      <c r="K4" s="30">
        <f t="shared" ref="K4:K28" si="2">I4-J4</f>
        <v>3.9999999999906777E-4</v>
      </c>
      <c r="L4" s="32">
        <f t="shared" ref="L4:L28" si="3">AVERAGE(I4,J4)</f>
        <v>31.148299999999999</v>
      </c>
      <c r="M4" s="31">
        <v>31.131799999999998</v>
      </c>
      <c r="N4" s="31">
        <v>31.131499999999999</v>
      </c>
      <c r="O4" s="30">
        <f t="shared" ref="O4:O28" si="4">M4-N4</f>
        <v>2.9999999999930083E-4</v>
      </c>
      <c r="P4" s="32">
        <f t="shared" ref="P4:P28" si="5">(M4+N4)/2</f>
        <v>31.13165</v>
      </c>
      <c r="Q4" s="30">
        <f t="shared" ref="Q4:Q28" si="6">L4-H4</f>
        <v>0.90329999999999799</v>
      </c>
      <c r="R4" s="31">
        <f t="shared" ref="R4:R28" si="7">P4-H4</f>
        <v>0.88664999999999949</v>
      </c>
    </row>
    <row r="5" spans="1:18">
      <c r="A5">
        <v>2</v>
      </c>
      <c r="B5" t="s">
        <v>43</v>
      </c>
      <c r="C5" t="s">
        <v>97</v>
      </c>
      <c r="D5">
        <v>122</v>
      </c>
      <c r="E5" s="29">
        <v>32.042299999999997</v>
      </c>
      <c r="F5" s="31">
        <v>32.042400000000001</v>
      </c>
      <c r="G5" s="31">
        <f t="shared" si="0"/>
        <v>-1.0000000000331966E-4</v>
      </c>
      <c r="H5" s="39">
        <f t="shared" si="1"/>
        <v>32.042349999999999</v>
      </c>
      <c r="I5" s="40">
        <v>32.049799999999998</v>
      </c>
      <c r="J5" s="40">
        <v>32.049300000000002</v>
      </c>
      <c r="K5" s="30">
        <f t="shared" si="2"/>
        <v>4.99999999995282E-4</v>
      </c>
      <c r="L5" s="39">
        <f t="shared" si="3"/>
        <v>32.049549999999996</v>
      </c>
      <c r="M5" s="40">
        <v>32.0473</v>
      </c>
      <c r="N5" s="31">
        <v>32.047600000000003</v>
      </c>
      <c r="O5" s="30">
        <f t="shared" si="4"/>
        <v>-3.0000000000285354E-4</v>
      </c>
      <c r="P5" s="32">
        <f t="shared" si="5"/>
        <v>32.047449999999998</v>
      </c>
      <c r="Q5" s="30">
        <f t="shared" si="6"/>
        <v>7.1999999999974307E-3</v>
      </c>
      <c r="R5" s="31">
        <f t="shared" si="7"/>
        <v>5.0999999999987722E-3</v>
      </c>
    </row>
    <row r="6" spans="1:18">
      <c r="C6">
        <v>63</v>
      </c>
      <c r="D6">
        <v>123</v>
      </c>
      <c r="E6" s="29">
        <v>32.3551</v>
      </c>
      <c r="F6" s="31">
        <v>32.3551</v>
      </c>
      <c r="G6" s="31">
        <f t="shared" si="0"/>
        <v>0</v>
      </c>
      <c r="H6" s="32">
        <f t="shared" si="1"/>
        <v>32.3551</v>
      </c>
      <c r="I6" s="31">
        <v>33.761299999999999</v>
      </c>
      <c r="J6" s="31">
        <v>33.761400000000002</v>
      </c>
      <c r="K6" s="30">
        <f t="shared" si="2"/>
        <v>-1.0000000000331966E-4</v>
      </c>
      <c r="L6" s="32">
        <f t="shared" si="3"/>
        <v>33.76135</v>
      </c>
      <c r="M6" s="31">
        <v>33.731900000000003</v>
      </c>
      <c r="N6" s="31">
        <v>33.731900000000003</v>
      </c>
      <c r="O6" s="30">
        <f t="shared" si="4"/>
        <v>0</v>
      </c>
      <c r="P6" s="32">
        <f t="shared" si="5"/>
        <v>33.731900000000003</v>
      </c>
      <c r="Q6" s="30">
        <f t="shared" si="6"/>
        <v>1.40625</v>
      </c>
      <c r="R6" s="31">
        <f t="shared" si="7"/>
        <v>1.3768000000000029</v>
      </c>
    </row>
    <row r="7" spans="1:18">
      <c r="A7">
        <v>3</v>
      </c>
      <c r="B7" t="s">
        <v>44</v>
      </c>
      <c r="C7" t="s">
        <v>80</v>
      </c>
      <c r="D7">
        <v>124</v>
      </c>
      <c r="E7" s="29">
        <v>31.212</v>
      </c>
      <c r="F7" s="31">
        <v>31.2119</v>
      </c>
      <c r="G7" s="31">
        <f t="shared" si="0"/>
        <v>9.9999999999766942E-5</v>
      </c>
      <c r="H7" s="41">
        <f t="shared" si="1"/>
        <v>31.211950000000002</v>
      </c>
      <c r="I7" s="42">
        <v>31.2117</v>
      </c>
      <c r="J7" s="42">
        <v>31.2119</v>
      </c>
      <c r="K7" s="43">
        <f t="shared" si="2"/>
        <v>-1.9999999999953388E-4</v>
      </c>
      <c r="L7" s="41">
        <f t="shared" si="3"/>
        <v>31.2118</v>
      </c>
      <c r="M7" s="42">
        <v>31.211200000000002</v>
      </c>
      <c r="N7" s="42">
        <v>31.211300000000001</v>
      </c>
      <c r="O7" s="30">
        <f t="shared" si="4"/>
        <v>-9.9999999999766942E-5</v>
      </c>
      <c r="P7" s="32">
        <f t="shared" si="5"/>
        <v>31.21125</v>
      </c>
      <c r="Q7" s="61">
        <f t="shared" si="6"/>
        <v>-1.5000000000142677E-4</v>
      </c>
      <c r="R7" s="60">
        <v>0</v>
      </c>
    </row>
    <row r="8" spans="1:18">
      <c r="C8">
        <v>63</v>
      </c>
      <c r="D8">
        <v>125</v>
      </c>
      <c r="E8" s="29">
        <v>31.580200000000001</v>
      </c>
      <c r="F8" s="31">
        <v>31.58</v>
      </c>
      <c r="G8" s="31">
        <f t="shared" si="0"/>
        <v>2.000000000030866E-4</v>
      </c>
      <c r="H8" s="32">
        <f t="shared" si="1"/>
        <v>31.580100000000002</v>
      </c>
      <c r="I8" s="31">
        <v>32.602800000000002</v>
      </c>
      <c r="J8" s="31">
        <v>32.602699999999999</v>
      </c>
      <c r="K8" s="30">
        <f t="shared" si="2"/>
        <v>1.0000000000331966E-4</v>
      </c>
      <c r="L8" s="32">
        <f t="shared" si="3"/>
        <v>32.60275</v>
      </c>
      <c r="M8" s="31">
        <v>32.581200000000003</v>
      </c>
      <c r="N8" s="31">
        <v>32.581699999999998</v>
      </c>
      <c r="O8" s="30">
        <f t="shared" si="4"/>
        <v>-4.99999999995282E-4</v>
      </c>
      <c r="P8" s="32">
        <f t="shared" si="5"/>
        <v>32.581450000000004</v>
      </c>
      <c r="Q8" s="30">
        <f t="shared" si="6"/>
        <v>1.0226499999999987</v>
      </c>
      <c r="R8" s="31">
        <f t="shared" si="7"/>
        <v>1.0013500000000022</v>
      </c>
    </row>
    <row r="9" spans="1:18">
      <c r="A9">
        <v>4</v>
      </c>
      <c r="B9" t="s">
        <v>45</v>
      </c>
      <c r="C9">
        <v>63</v>
      </c>
      <c r="D9">
        <v>126</v>
      </c>
      <c r="E9" s="29">
        <v>32.005699999999997</v>
      </c>
      <c r="F9" s="31">
        <v>32.005899999999997</v>
      </c>
      <c r="G9" s="31">
        <f>E9-F9</f>
        <v>-1.9999999999953388E-4</v>
      </c>
      <c r="H9" s="32">
        <f>AVERAGE(E9,F9)</f>
        <v>32.005799999999994</v>
      </c>
      <c r="I9" s="31">
        <v>33.062199999999997</v>
      </c>
      <c r="J9" s="31">
        <v>33.062100000000001</v>
      </c>
      <c r="K9" s="30">
        <f t="shared" si="2"/>
        <v>9.9999999996214228E-5</v>
      </c>
      <c r="L9" s="32">
        <f t="shared" si="3"/>
        <v>33.062150000000003</v>
      </c>
      <c r="M9" s="31">
        <v>33.023499999999999</v>
      </c>
      <c r="N9" s="31">
        <v>33.023899999999998</v>
      </c>
      <c r="O9" s="30">
        <f t="shared" si="4"/>
        <v>-3.9999999999906777E-4</v>
      </c>
      <c r="P9" s="32">
        <f t="shared" si="5"/>
        <v>33.023699999999998</v>
      </c>
      <c r="Q9" s="30">
        <f t="shared" si="6"/>
        <v>1.056350000000009</v>
      </c>
      <c r="R9" s="31">
        <f t="shared" si="7"/>
        <v>1.0179000000000045</v>
      </c>
    </row>
    <row r="10" spans="1:18">
      <c r="C10">
        <v>850</v>
      </c>
      <c r="D10">
        <v>127</v>
      </c>
      <c r="E10" s="29">
        <v>31.770199999999999</v>
      </c>
      <c r="F10" s="31">
        <v>31.770399999999999</v>
      </c>
      <c r="G10" s="31">
        <f>E10-F10</f>
        <v>-1.9999999999953388E-4</v>
      </c>
      <c r="H10" s="32">
        <f>AVERAGE(E10,F10)</f>
        <v>31.770299999999999</v>
      </c>
      <c r="I10" s="30">
        <v>32.007100000000001</v>
      </c>
      <c r="J10" s="31">
        <v>32.007199999999997</v>
      </c>
      <c r="K10" s="30">
        <f t="shared" si="2"/>
        <v>-9.9999999996214228E-5</v>
      </c>
      <c r="L10" s="39">
        <f t="shared" si="3"/>
        <v>32.007149999999996</v>
      </c>
      <c r="M10" s="40">
        <v>32.004100000000001</v>
      </c>
      <c r="N10" s="31">
        <v>32.004399999999997</v>
      </c>
      <c r="O10" s="30">
        <f t="shared" si="4"/>
        <v>-2.9999999999574811E-4</v>
      </c>
      <c r="P10" s="32">
        <f t="shared" si="5"/>
        <v>32.004249999999999</v>
      </c>
      <c r="Q10" s="30">
        <f t="shared" si="6"/>
        <v>0.2368499999999969</v>
      </c>
      <c r="R10" s="31">
        <f t="shared" si="7"/>
        <v>0.2339500000000001</v>
      </c>
    </row>
    <row r="11" spans="1:18">
      <c r="A11">
        <v>5</v>
      </c>
      <c r="B11" t="s">
        <v>46</v>
      </c>
      <c r="C11" t="s">
        <v>97</v>
      </c>
      <c r="D11">
        <v>128</v>
      </c>
      <c r="E11" s="29">
        <v>32.339300000000001</v>
      </c>
      <c r="F11" s="31">
        <v>32.339599999999997</v>
      </c>
      <c r="G11" s="31">
        <f t="shared" si="0"/>
        <v>-2.9999999999574811E-4</v>
      </c>
      <c r="H11" s="32">
        <f t="shared" si="1"/>
        <v>32.339449999999999</v>
      </c>
      <c r="I11" s="31">
        <v>32.341799999999999</v>
      </c>
      <c r="J11" s="31">
        <v>32.341999999999999</v>
      </c>
      <c r="K11" s="30">
        <f t="shared" si="2"/>
        <v>-1.9999999999953388E-4</v>
      </c>
      <c r="L11" s="39">
        <f t="shared" si="3"/>
        <v>32.341899999999995</v>
      </c>
      <c r="M11" s="40">
        <v>32.340699999999998</v>
      </c>
      <c r="N11" s="31">
        <v>32.340299999999999</v>
      </c>
      <c r="O11" s="30">
        <f t="shared" si="4"/>
        <v>3.9999999999906777E-4</v>
      </c>
      <c r="P11" s="32">
        <f t="shared" si="5"/>
        <v>32.340499999999999</v>
      </c>
      <c r="Q11" s="30">
        <f t="shared" si="6"/>
        <v>2.4499999999960664E-3</v>
      </c>
      <c r="R11" s="31">
        <f t="shared" si="7"/>
        <v>1.0499999999993292E-3</v>
      </c>
    </row>
    <row r="12" spans="1:18">
      <c r="C12">
        <v>63</v>
      </c>
      <c r="D12">
        <v>129</v>
      </c>
      <c r="E12" s="29">
        <v>28.8246</v>
      </c>
      <c r="F12" s="31">
        <v>28.8249</v>
      </c>
      <c r="G12" s="31">
        <f t="shared" si="0"/>
        <v>-2.9999999999930083E-4</v>
      </c>
      <c r="H12" s="32">
        <f t="shared" si="1"/>
        <v>28.824750000000002</v>
      </c>
      <c r="I12" s="31">
        <v>29.881900000000002</v>
      </c>
      <c r="J12" s="31">
        <v>29.882300000000001</v>
      </c>
      <c r="K12" s="30">
        <f t="shared" si="2"/>
        <v>-3.9999999999906777E-4</v>
      </c>
      <c r="L12" s="32">
        <f t="shared" si="3"/>
        <v>29.882100000000001</v>
      </c>
      <c r="M12" s="31">
        <v>29.848199999999999</v>
      </c>
      <c r="N12" s="31">
        <v>29.848500000000001</v>
      </c>
      <c r="O12" s="30">
        <f t="shared" si="4"/>
        <v>-3.0000000000285354E-4</v>
      </c>
      <c r="P12" s="32">
        <f t="shared" si="5"/>
        <v>29.84835</v>
      </c>
      <c r="Q12" s="30">
        <f t="shared" si="6"/>
        <v>1.0573499999999996</v>
      </c>
      <c r="R12" s="31">
        <f t="shared" si="7"/>
        <v>1.0235999999999983</v>
      </c>
    </row>
    <row r="13" spans="1:18">
      <c r="A13">
        <v>6</v>
      </c>
      <c r="B13" t="s">
        <v>73</v>
      </c>
      <c r="C13" t="s">
        <v>81</v>
      </c>
      <c r="D13">
        <v>130</v>
      </c>
      <c r="E13" s="29">
        <v>28.7439</v>
      </c>
      <c r="F13" s="31">
        <v>28.743600000000001</v>
      </c>
      <c r="G13" s="31">
        <f t="shared" si="0"/>
        <v>2.9999999999930083E-4</v>
      </c>
      <c r="H13" s="32">
        <f t="shared" si="1"/>
        <v>28.743749999999999</v>
      </c>
      <c r="I13" s="31">
        <v>28.744299999999999</v>
      </c>
      <c r="J13" s="31">
        <v>28.7439</v>
      </c>
      <c r="K13" s="30">
        <f t="shared" si="2"/>
        <v>3.9999999999906777E-4</v>
      </c>
      <c r="L13" s="32">
        <f t="shared" si="3"/>
        <v>28.7441</v>
      </c>
      <c r="M13" s="31">
        <v>28.7437</v>
      </c>
      <c r="N13" s="31">
        <v>28.7439</v>
      </c>
      <c r="O13" s="30">
        <f t="shared" si="4"/>
        <v>-1.9999999999953388E-4</v>
      </c>
      <c r="P13" s="32">
        <f t="shared" si="5"/>
        <v>28.7438</v>
      </c>
      <c r="Q13" s="30">
        <f t="shared" si="6"/>
        <v>3.5000000000096065E-4</v>
      </c>
      <c r="R13" s="31">
        <f t="shared" si="7"/>
        <v>5.0000000001659828E-5</v>
      </c>
    </row>
    <row r="14" spans="1:18">
      <c r="C14">
        <v>63</v>
      </c>
      <c r="D14">
        <v>133</v>
      </c>
      <c r="E14" s="29">
        <v>31.8477</v>
      </c>
      <c r="F14" s="31">
        <v>31.847899999999999</v>
      </c>
      <c r="G14" s="31">
        <f>E14-F14</f>
        <v>-1.9999999999953388E-4</v>
      </c>
      <c r="H14" s="32">
        <f>(E14+F14)/2</f>
        <v>31.847799999999999</v>
      </c>
      <c r="I14" s="31">
        <v>32.525100000000002</v>
      </c>
      <c r="J14" s="31">
        <v>32.524700000000003</v>
      </c>
      <c r="K14" s="30">
        <f t="shared" si="2"/>
        <v>3.9999999999906777E-4</v>
      </c>
      <c r="L14" s="32">
        <f t="shared" si="3"/>
        <v>32.524900000000002</v>
      </c>
      <c r="M14" s="31">
        <v>32.505600000000001</v>
      </c>
      <c r="N14" s="31">
        <v>32.505200000000002</v>
      </c>
      <c r="O14" s="30">
        <f t="shared" si="4"/>
        <v>3.9999999999906777E-4</v>
      </c>
      <c r="P14" s="32">
        <f t="shared" si="5"/>
        <v>32.505400000000002</v>
      </c>
      <c r="Q14" s="30">
        <f t="shared" si="6"/>
        <v>0.67710000000000292</v>
      </c>
      <c r="R14" s="31">
        <f t="shared" si="7"/>
        <v>0.65760000000000218</v>
      </c>
    </row>
    <row r="15" spans="1:18">
      <c r="A15">
        <v>7</v>
      </c>
      <c r="B15" t="s">
        <v>74</v>
      </c>
      <c r="C15">
        <v>850</v>
      </c>
      <c r="D15">
        <v>132</v>
      </c>
      <c r="E15" s="29">
        <v>29.209499999999998</v>
      </c>
      <c r="F15" s="31">
        <v>29.209399999999999</v>
      </c>
      <c r="G15" s="31">
        <f t="shared" si="0"/>
        <v>9.9999999999766942E-5</v>
      </c>
      <c r="H15" s="32">
        <f t="shared" si="1"/>
        <v>29.209449999999997</v>
      </c>
      <c r="I15" s="31">
        <v>29.2653</v>
      </c>
      <c r="J15" s="31">
        <v>29.265499999999999</v>
      </c>
      <c r="K15" s="30">
        <f t="shared" si="2"/>
        <v>-1.9999999999953388E-4</v>
      </c>
      <c r="L15" s="32">
        <f t="shared" si="3"/>
        <v>29.2654</v>
      </c>
      <c r="M15" s="31">
        <v>29.264700000000001</v>
      </c>
      <c r="N15" s="31">
        <v>29.264299999999999</v>
      </c>
      <c r="O15" s="30">
        <f t="shared" si="4"/>
        <v>4.0000000000262048E-4</v>
      </c>
      <c r="P15" s="32">
        <f t="shared" si="5"/>
        <v>29.264499999999998</v>
      </c>
      <c r="Q15" s="30">
        <f t="shared" si="6"/>
        <v>5.5950000000002831E-2</v>
      </c>
      <c r="R15" s="31">
        <f t="shared" si="7"/>
        <v>5.5050000000001376E-2</v>
      </c>
    </row>
    <row r="16" spans="1:18">
      <c r="C16">
        <v>63</v>
      </c>
      <c r="D16">
        <v>131</v>
      </c>
      <c r="E16" s="29">
        <v>31.495699999999999</v>
      </c>
      <c r="F16" s="31">
        <v>31.495999999999999</v>
      </c>
      <c r="G16" s="31">
        <f t="shared" ref="G16" si="8">E16-F16</f>
        <v>-2.9999999999930083E-4</v>
      </c>
      <c r="H16" s="32">
        <f t="shared" ref="H16" si="9">(E16+F16)/2</f>
        <v>31.495849999999997</v>
      </c>
      <c r="I16" s="30">
        <v>32.815199999999997</v>
      </c>
      <c r="J16" s="30">
        <v>32.815100000000001</v>
      </c>
      <c r="K16" s="30">
        <f t="shared" si="2"/>
        <v>9.9999999996214228E-5</v>
      </c>
      <c r="L16" s="32">
        <f t="shared" si="3"/>
        <v>32.815150000000003</v>
      </c>
      <c r="M16">
        <v>32.7821</v>
      </c>
      <c r="N16" s="31">
        <v>32.782499999999999</v>
      </c>
      <c r="O16" s="30">
        <f t="shared" si="4"/>
        <v>-3.9999999999906777E-4</v>
      </c>
      <c r="P16" s="32">
        <f t="shared" si="5"/>
        <v>32.782299999999999</v>
      </c>
      <c r="Q16" s="30">
        <f t="shared" si="6"/>
        <v>1.3193000000000055</v>
      </c>
      <c r="R16" s="31">
        <f t="shared" si="7"/>
        <v>1.2864500000000021</v>
      </c>
    </row>
    <row r="17" spans="1:18">
      <c r="A17">
        <v>8</v>
      </c>
      <c r="B17" t="s">
        <v>75</v>
      </c>
      <c r="C17">
        <v>850</v>
      </c>
      <c r="D17">
        <v>134</v>
      </c>
      <c r="E17" s="29">
        <v>31.338699999999999</v>
      </c>
      <c r="F17" s="31">
        <v>31.3386</v>
      </c>
      <c r="G17" s="31">
        <f t="shared" si="0"/>
        <v>9.9999999999766942E-5</v>
      </c>
      <c r="H17" s="32">
        <f t="shared" si="1"/>
        <v>31.338650000000001</v>
      </c>
      <c r="I17" s="31">
        <v>31.343299999999999</v>
      </c>
      <c r="J17" s="31">
        <v>31.3432</v>
      </c>
      <c r="K17" s="30">
        <f t="shared" si="2"/>
        <v>9.9999999999766942E-5</v>
      </c>
      <c r="L17" s="32">
        <f t="shared" si="3"/>
        <v>31.343249999999998</v>
      </c>
      <c r="M17" s="31">
        <v>31.3428</v>
      </c>
      <c r="N17" s="31">
        <v>31.342500000000001</v>
      </c>
      <c r="O17" s="30">
        <f t="shared" si="4"/>
        <v>2.9999999999930083E-4</v>
      </c>
      <c r="P17" s="32">
        <f t="shared" si="5"/>
        <v>31.342649999999999</v>
      </c>
      <c r="Q17" s="30">
        <f t="shared" si="6"/>
        <v>4.5999999999963848E-3</v>
      </c>
      <c r="R17" s="31">
        <f t="shared" si="7"/>
        <v>3.9999999999977831E-3</v>
      </c>
    </row>
    <row r="18" spans="1:18">
      <c r="C18">
        <v>63</v>
      </c>
      <c r="D18">
        <v>135</v>
      </c>
      <c r="E18" s="29">
        <v>31.7135</v>
      </c>
      <c r="F18" s="31">
        <v>31.7134</v>
      </c>
      <c r="G18" s="31">
        <f t="shared" si="0"/>
        <v>9.9999999999766942E-5</v>
      </c>
      <c r="H18" s="32">
        <f t="shared" si="1"/>
        <v>31.713450000000002</v>
      </c>
      <c r="I18" s="31">
        <v>33.171300000000002</v>
      </c>
      <c r="J18" s="31">
        <v>33.1708</v>
      </c>
      <c r="K18" s="30">
        <f t="shared" si="2"/>
        <v>5.0000000000238742E-4</v>
      </c>
      <c r="L18" s="32">
        <f t="shared" si="3"/>
        <v>33.171050000000001</v>
      </c>
      <c r="M18" s="31">
        <v>33.136400000000002</v>
      </c>
      <c r="N18" s="31">
        <v>33.136200000000002</v>
      </c>
      <c r="O18" s="30">
        <f t="shared" si="4"/>
        <v>1.9999999999953388E-4</v>
      </c>
      <c r="P18" s="32">
        <f t="shared" si="5"/>
        <v>33.136300000000006</v>
      </c>
      <c r="Q18" s="30">
        <f t="shared" si="6"/>
        <v>1.4575999999999993</v>
      </c>
      <c r="R18" s="31">
        <f t="shared" si="7"/>
        <v>1.4228500000000039</v>
      </c>
    </row>
    <row r="19" spans="1:18">
      <c r="A19">
        <v>9</v>
      </c>
      <c r="B19" t="s">
        <v>76</v>
      </c>
      <c r="C19">
        <v>850</v>
      </c>
      <c r="D19">
        <v>136</v>
      </c>
      <c r="E19" s="29">
        <v>31.8599</v>
      </c>
      <c r="F19" s="31">
        <v>31.86</v>
      </c>
      <c r="G19" s="31">
        <f t="shared" si="0"/>
        <v>-9.9999999999766942E-5</v>
      </c>
      <c r="H19" s="32">
        <f t="shared" si="1"/>
        <v>31.859949999999998</v>
      </c>
      <c r="I19" s="31">
        <v>31.927399999999999</v>
      </c>
      <c r="J19" s="31">
        <v>31.927299999999999</v>
      </c>
      <c r="K19" s="30">
        <f t="shared" si="2"/>
        <v>9.9999999999766942E-5</v>
      </c>
      <c r="L19" s="32">
        <f t="shared" si="3"/>
        <v>31.927349999999997</v>
      </c>
      <c r="M19" s="31">
        <v>31.925599999999999</v>
      </c>
      <c r="N19" s="31">
        <v>31.925999999999998</v>
      </c>
      <c r="O19" s="30">
        <f t="shared" si="4"/>
        <v>-3.9999999999906777E-4</v>
      </c>
      <c r="P19" s="32">
        <f t="shared" si="5"/>
        <v>31.925799999999999</v>
      </c>
      <c r="Q19" s="30">
        <f t="shared" si="6"/>
        <v>6.7399999999999238E-2</v>
      </c>
      <c r="R19" s="31">
        <f t="shared" si="7"/>
        <v>6.5850000000001074E-2</v>
      </c>
    </row>
    <row r="20" spans="1:18">
      <c r="C20">
        <v>63</v>
      </c>
      <c r="D20">
        <v>137</v>
      </c>
      <c r="E20" s="29">
        <v>30.9742</v>
      </c>
      <c r="F20" s="31">
        <v>30.974499999999999</v>
      </c>
      <c r="G20" s="31">
        <f t="shared" si="0"/>
        <v>-2.9999999999930083E-4</v>
      </c>
      <c r="H20" s="32">
        <f t="shared" si="1"/>
        <v>30.974350000000001</v>
      </c>
      <c r="I20" s="31">
        <v>32.992400000000004</v>
      </c>
      <c r="J20" s="31">
        <v>32.992899999999999</v>
      </c>
      <c r="K20" s="30">
        <f t="shared" si="2"/>
        <v>-4.99999999995282E-4</v>
      </c>
      <c r="L20" s="32">
        <f t="shared" si="3"/>
        <v>32.992649999999998</v>
      </c>
      <c r="M20" s="31">
        <v>32.955100000000002</v>
      </c>
      <c r="N20" s="31">
        <v>32.955100000000002</v>
      </c>
      <c r="O20" s="30">
        <f t="shared" si="4"/>
        <v>0</v>
      </c>
      <c r="P20" s="32">
        <f t="shared" si="5"/>
        <v>32.955100000000002</v>
      </c>
      <c r="Q20" s="30">
        <f t="shared" si="6"/>
        <v>2.0182999999999964</v>
      </c>
      <c r="R20" s="31">
        <f t="shared" si="7"/>
        <v>1.9807500000000005</v>
      </c>
    </row>
    <row r="21" spans="1:18">
      <c r="A21">
        <v>10</v>
      </c>
      <c r="B21" t="s">
        <v>77</v>
      </c>
      <c r="C21">
        <v>850</v>
      </c>
      <c r="D21">
        <v>138</v>
      </c>
      <c r="E21" s="29">
        <v>32.234299999999998</v>
      </c>
      <c r="F21" s="31">
        <v>32.234499999999997</v>
      </c>
      <c r="G21" s="31">
        <f t="shared" si="0"/>
        <v>-1.9999999999953388E-4</v>
      </c>
      <c r="H21" s="32">
        <f t="shared" si="1"/>
        <v>32.234399999999994</v>
      </c>
      <c r="I21" s="31">
        <v>32.307499999999997</v>
      </c>
      <c r="J21" s="31">
        <v>32.307699999999997</v>
      </c>
      <c r="K21" s="30">
        <f t="shared" si="2"/>
        <v>-1.9999999999953388E-4</v>
      </c>
      <c r="L21" s="32">
        <f t="shared" si="3"/>
        <v>32.307599999999994</v>
      </c>
      <c r="M21" s="31">
        <v>32.306199999999997</v>
      </c>
      <c r="N21" s="31">
        <v>32.305900000000001</v>
      </c>
      <c r="O21" s="30">
        <f t="shared" si="4"/>
        <v>2.9999999999574811E-4</v>
      </c>
      <c r="P21" s="32">
        <f t="shared" si="5"/>
        <v>32.306049999999999</v>
      </c>
      <c r="Q21" s="30">
        <f t="shared" si="6"/>
        <v>7.3199999999999932E-2</v>
      </c>
      <c r="R21" s="31">
        <f t="shared" si="7"/>
        <v>7.1650000000005321E-2</v>
      </c>
    </row>
    <row r="22" spans="1:18">
      <c r="C22">
        <v>63</v>
      </c>
      <c r="D22">
        <v>139</v>
      </c>
      <c r="E22" s="29">
        <v>31.114599999999999</v>
      </c>
      <c r="F22" s="31">
        <v>31.114899999999999</v>
      </c>
      <c r="G22" s="31">
        <f t="shared" si="0"/>
        <v>-2.9999999999930083E-4</v>
      </c>
      <c r="H22" s="32">
        <f t="shared" si="1"/>
        <v>31.114750000000001</v>
      </c>
      <c r="I22" s="31">
        <v>33.511299999999999</v>
      </c>
      <c r="J22" s="31">
        <v>33.511400000000002</v>
      </c>
      <c r="K22" s="30">
        <f t="shared" si="2"/>
        <v>-1.0000000000331966E-4</v>
      </c>
      <c r="L22" s="32">
        <f t="shared" si="3"/>
        <v>33.51135</v>
      </c>
      <c r="M22" s="31">
        <v>33.4709</v>
      </c>
      <c r="N22" s="31">
        <v>33.471299999999999</v>
      </c>
      <c r="O22" s="30">
        <f t="shared" si="4"/>
        <v>-3.9999999999906777E-4</v>
      </c>
      <c r="P22" s="32">
        <f t="shared" si="5"/>
        <v>33.4711</v>
      </c>
      <c r="Q22" s="30">
        <f t="shared" si="6"/>
        <v>2.3965999999999994</v>
      </c>
      <c r="R22" s="31">
        <f t="shared" si="7"/>
        <v>2.3563499999999991</v>
      </c>
    </row>
    <row r="23" spans="1:18">
      <c r="A23">
        <v>11</v>
      </c>
      <c r="B23" t="s">
        <v>78</v>
      </c>
      <c r="C23" t="s">
        <v>81</v>
      </c>
      <c r="D23">
        <v>140</v>
      </c>
      <c r="E23" s="29">
        <v>29.231999999999999</v>
      </c>
      <c r="F23" s="31">
        <v>29.2319</v>
      </c>
      <c r="G23" s="31">
        <f t="shared" si="0"/>
        <v>9.9999999999766942E-5</v>
      </c>
      <c r="H23" s="32">
        <f t="shared" si="1"/>
        <v>29.231949999999998</v>
      </c>
      <c r="I23" s="31">
        <v>29.241900000000001</v>
      </c>
      <c r="J23" s="31">
        <v>29.242000000000001</v>
      </c>
      <c r="K23" s="30">
        <f t="shared" si="2"/>
        <v>-9.9999999999766942E-5</v>
      </c>
      <c r="L23" s="39">
        <f t="shared" si="3"/>
        <v>29.241950000000003</v>
      </c>
      <c r="M23" s="40">
        <v>29.239599999999999</v>
      </c>
      <c r="N23" s="31">
        <v>29.239599999999999</v>
      </c>
      <c r="O23" s="30">
        <f t="shared" si="4"/>
        <v>0</v>
      </c>
      <c r="P23" s="32">
        <f t="shared" si="5"/>
        <v>29.239599999999999</v>
      </c>
      <c r="Q23" s="30">
        <f t="shared" si="6"/>
        <v>1.0000000000005116E-2</v>
      </c>
      <c r="R23" s="31">
        <f t="shared" si="7"/>
        <v>7.650000000001711E-3</v>
      </c>
    </row>
    <row r="24" spans="1:18">
      <c r="C24">
        <v>63</v>
      </c>
      <c r="D24">
        <v>141</v>
      </c>
      <c r="E24" s="29">
        <v>31.308199999999999</v>
      </c>
      <c r="F24" s="31">
        <v>31.3081</v>
      </c>
      <c r="G24" s="31">
        <f t="shared" si="0"/>
        <v>9.9999999999766942E-5</v>
      </c>
      <c r="H24" s="32">
        <f t="shared" si="1"/>
        <v>31.308149999999998</v>
      </c>
      <c r="I24" s="31">
        <v>33.183599999999998</v>
      </c>
      <c r="J24" s="31">
        <v>33.183700000000002</v>
      </c>
      <c r="K24" s="30">
        <f t="shared" si="2"/>
        <v>-1.0000000000331966E-4</v>
      </c>
      <c r="L24" s="32">
        <f t="shared" si="3"/>
        <v>33.18365</v>
      </c>
      <c r="M24" s="31">
        <v>33.151699999999998</v>
      </c>
      <c r="N24" s="31">
        <v>33.152200000000001</v>
      </c>
      <c r="O24" s="30">
        <f t="shared" si="4"/>
        <v>-5.0000000000238742E-4</v>
      </c>
      <c r="P24" s="32">
        <f t="shared" si="5"/>
        <v>33.151949999999999</v>
      </c>
      <c r="Q24" s="30">
        <f t="shared" si="6"/>
        <v>1.8755000000000024</v>
      </c>
      <c r="R24" s="31">
        <f t="shared" si="7"/>
        <v>1.8438000000000017</v>
      </c>
    </row>
    <row r="25" spans="1:18">
      <c r="A25">
        <v>12</v>
      </c>
      <c r="B25" t="s">
        <v>79</v>
      </c>
      <c r="C25">
        <v>850</v>
      </c>
      <c r="D25">
        <v>142</v>
      </c>
      <c r="E25" s="29">
        <v>31.02</v>
      </c>
      <c r="F25" s="31">
        <v>31.0198</v>
      </c>
      <c r="G25" s="31">
        <f t="shared" si="0"/>
        <v>1.9999999999953388E-4</v>
      </c>
      <c r="H25" s="32">
        <f t="shared" si="1"/>
        <v>31.0199</v>
      </c>
      <c r="I25" s="31">
        <v>31.3538</v>
      </c>
      <c r="J25" s="31">
        <v>31.354199999999999</v>
      </c>
      <c r="K25" s="30">
        <f t="shared" si="2"/>
        <v>-3.9999999999906777E-4</v>
      </c>
      <c r="L25" s="32">
        <f t="shared" si="3"/>
        <v>31.353999999999999</v>
      </c>
      <c r="M25" s="31">
        <v>31.3474</v>
      </c>
      <c r="N25" s="31">
        <v>31.347000000000001</v>
      </c>
      <c r="O25" s="30">
        <f t="shared" si="4"/>
        <v>3.9999999999906777E-4</v>
      </c>
      <c r="P25" s="32">
        <f t="shared" si="5"/>
        <v>31.347200000000001</v>
      </c>
      <c r="Q25" s="30">
        <f t="shared" si="6"/>
        <v>0.3340999999999994</v>
      </c>
      <c r="R25" s="31">
        <f t="shared" si="7"/>
        <v>0.32730000000000103</v>
      </c>
    </row>
    <row r="26" spans="1:18">
      <c r="C26">
        <v>63</v>
      </c>
      <c r="D26">
        <v>143</v>
      </c>
      <c r="E26" s="29">
        <v>28.8841</v>
      </c>
      <c r="F26" s="31">
        <v>28.8841</v>
      </c>
      <c r="G26" s="31">
        <f t="shared" si="0"/>
        <v>0</v>
      </c>
      <c r="H26" s="32">
        <f t="shared" si="1"/>
        <v>28.8841</v>
      </c>
      <c r="I26" s="31">
        <v>30.982800000000001</v>
      </c>
      <c r="J26" s="31">
        <v>30.9832</v>
      </c>
      <c r="K26" s="30">
        <f t="shared" si="2"/>
        <v>-3.9999999999906777E-4</v>
      </c>
      <c r="L26" s="32">
        <f t="shared" si="3"/>
        <v>30.983000000000001</v>
      </c>
      <c r="M26" s="31">
        <v>30.944600000000001</v>
      </c>
      <c r="N26" s="31">
        <v>30.944400000000002</v>
      </c>
      <c r="O26" s="30">
        <f t="shared" si="4"/>
        <v>1.9999999999953388E-4</v>
      </c>
      <c r="P26" s="32">
        <f t="shared" si="5"/>
        <v>30.944500000000001</v>
      </c>
      <c r="Q26" s="30">
        <f t="shared" si="6"/>
        <v>2.0989000000000004</v>
      </c>
      <c r="R26" s="31">
        <f t="shared" si="7"/>
        <v>2.0604000000000013</v>
      </c>
    </row>
    <row r="27" spans="1:18">
      <c r="A27">
        <v>13</v>
      </c>
      <c r="B27" t="s">
        <v>98</v>
      </c>
      <c r="C27">
        <v>850</v>
      </c>
      <c r="D27">
        <v>144</v>
      </c>
      <c r="E27" s="29">
        <v>30.6998</v>
      </c>
      <c r="F27" s="31">
        <v>30.6997</v>
      </c>
      <c r="G27" s="31">
        <f t="shared" si="0"/>
        <v>9.9999999999766942E-5</v>
      </c>
      <c r="H27" s="32">
        <f t="shared" si="1"/>
        <v>30.699750000000002</v>
      </c>
      <c r="I27" s="31">
        <v>30.770299999999999</v>
      </c>
      <c r="J27" s="31">
        <v>30.770099999999999</v>
      </c>
      <c r="K27" s="30">
        <f t="shared" si="2"/>
        <v>1.9999999999953388E-4</v>
      </c>
      <c r="L27" s="32">
        <f t="shared" si="3"/>
        <v>30.770199999999999</v>
      </c>
      <c r="M27" s="31">
        <v>30.767700000000001</v>
      </c>
      <c r="N27" s="31">
        <v>30.767299999999999</v>
      </c>
      <c r="O27" s="30">
        <f t="shared" si="4"/>
        <v>4.0000000000262048E-4</v>
      </c>
      <c r="P27" s="32">
        <f t="shared" si="5"/>
        <v>30.767499999999998</v>
      </c>
      <c r="Q27" s="30">
        <f t="shared" si="6"/>
        <v>7.0449999999997459E-2</v>
      </c>
      <c r="R27" s="31">
        <f t="shared" si="7"/>
        <v>6.7749999999996646E-2</v>
      </c>
    </row>
    <row r="28" spans="1:18">
      <c r="C28">
        <v>63</v>
      </c>
      <c r="D28">
        <v>160</v>
      </c>
      <c r="E28" s="29">
        <v>31.244900000000001</v>
      </c>
      <c r="F28" s="31">
        <v>31.245000000000001</v>
      </c>
      <c r="G28" s="31">
        <v>1E-4</v>
      </c>
      <c r="H28" s="32">
        <v>31.244949999999999</v>
      </c>
      <c r="I28" s="31">
        <v>34.131500000000003</v>
      </c>
      <c r="J28" s="31">
        <v>34.131700000000002</v>
      </c>
      <c r="K28" s="30">
        <f t="shared" si="2"/>
        <v>-1.9999999999953388E-4</v>
      </c>
      <c r="L28" s="32">
        <f t="shared" si="3"/>
        <v>34.131600000000006</v>
      </c>
      <c r="M28" s="31">
        <v>34.082500000000003</v>
      </c>
      <c r="N28" s="31">
        <v>34.0822</v>
      </c>
      <c r="O28" s="30">
        <f t="shared" si="4"/>
        <v>3.0000000000285354E-4</v>
      </c>
      <c r="P28" s="32">
        <f t="shared" si="5"/>
        <v>34.082350000000005</v>
      </c>
      <c r="Q28" s="30">
        <f t="shared" si="6"/>
        <v>2.8866500000000066</v>
      </c>
      <c r="R28" s="31">
        <f t="shared" si="7"/>
        <v>2.8374000000000059</v>
      </c>
    </row>
    <row r="29" spans="1:18">
      <c r="E29" s="29"/>
      <c r="F29" s="31"/>
      <c r="G29" s="31"/>
      <c r="H29" s="32"/>
      <c r="I29" s="31"/>
      <c r="J29" s="31"/>
      <c r="K29" s="31"/>
      <c r="L29" s="32"/>
      <c r="M29" s="31"/>
      <c r="N29" s="31"/>
      <c r="O29" s="31"/>
      <c r="P29" s="32"/>
      <c r="Q29" s="31"/>
      <c r="R29" s="31"/>
    </row>
    <row r="30" spans="1:18">
      <c r="I30" s="31"/>
      <c r="J30" s="31"/>
      <c r="K30" s="31"/>
      <c r="L30" s="32"/>
      <c r="M30" s="31"/>
      <c r="N30" s="31"/>
      <c r="O30" s="31"/>
      <c r="P30" s="32"/>
      <c r="Q30" s="31"/>
      <c r="R30" s="31"/>
    </row>
    <row r="31" spans="1:18">
      <c r="E31" s="29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2"/>
      <c r="Q31" s="31"/>
      <c r="R31" s="31"/>
    </row>
    <row r="32" spans="1:18">
      <c r="E32" s="29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2"/>
      <c r="Q32" s="31"/>
      <c r="R32" s="31"/>
    </row>
    <row r="33" spans="5:18">
      <c r="E33" s="29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2"/>
      <c r="Q33" s="31"/>
      <c r="R33" s="31"/>
    </row>
    <row r="34" spans="5:18">
      <c r="E34" s="29"/>
      <c r="F34" s="31"/>
      <c r="G34" s="31"/>
      <c r="H34" s="59" t="s">
        <v>104</v>
      </c>
      <c r="I34" s="31"/>
      <c r="J34" s="31"/>
      <c r="K34" s="31"/>
      <c r="L34" s="32"/>
      <c r="M34" s="31"/>
      <c r="N34" s="31"/>
      <c r="O34" s="31"/>
      <c r="P34" s="32"/>
      <c r="Q34" s="31"/>
      <c r="R34" s="31"/>
    </row>
    <row r="35" spans="5:18">
      <c r="E35" s="29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2"/>
      <c r="Q35" s="31"/>
      <c r="R35" s="31"/>
    </row>
    <row r="36" spans="5:18">
      <c r="E36" s="29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2"/>
      <c r="Q36" s="31"/>
      <c r="R36" s="31"/>
    </row>
  </sheetData>
  <mergeCells count="1">
    <mergeCell ref="M1:P1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4" sqref="A4:A28"/>
    </sheetView>
  </sheetViews>
  <sheetFormatPr baseColWidth="10" defaultColWidth="8.83203125" defaultRowHeight="14" x14ac:dyDescent="0"/>
  <cols>
    <col min="1" max="1" width="10.6640625" bestFit="1" customWidth="1"/>
    <col min="4" max="4" width="14.5" bestFit="1" customWidth="1"/>
    <col min="5" max="5" width="13.6640625" customWidth="1"/>
    <col min="9" max="9" width="15.33203125" bestFit="1" customWidth="1"/>
    <col min="10" max="10" width="14" bestFit="1" customWidth="1"/>
    <col min="11" max="11" width="11.5" bestFit="1" customWidth="1"/>
  </cols>
  <sheetData>
    <row r="1" spans="1:12">
      <c r="A1" s="24" t="s">
        <v>29</v>
      </c>
      <c r="B1" s="24"/>
      <c r="C1" s="24"/>
      <c r="D1" s="24"/>
      <c r="E1" s="24"/>
      <c r="F1" s="22"/>
      <c r="G1" s="24"/>
    </row>
    <row r="2" spans="1:12">
      <c r="A2" s="24"/>
      <c r="B2" s="24" t="s">
        <v>30</v>
      </c>
      <c r="C2" s="24" t="s">
        <v>31</v>
      </c>
      <c r="D2" s="24" t="s">
        <v>39</v>
      </c>
      <c r="E2" s="24" t="s">
        <v>40</v>
      </c>
      <c r="F2" s="24" t="s">
        <v>32</v>
      </c>
      <c r="G2" s="24" t="s">
        <v>33</v>
      </c>
      <c r="H2" s="27" t="s">
        <v>34</v>
      </c>
      <c r="I2" s="27" t="s">
        <v>37</v>
      </c>
      <c r="J2" s="27" t="s">
        <v>38</v>
      </c>
      <c r="K2" s="47" t="s">
        <v>32</v>
      </c>
      <c r="L2" s="47" t="s">
        <v>101</v>
      </c>
    </row>
    <row r="3" spans="1:12">
      <c r="A3" s="24"/>
      <c r="B3" s="24" t="s">
        <v>35</v>
      </c>
      <c r="C3" s="24" t="s">
        <v>35</v>
      </c>
      <c r="D3" s="44" t="s">
        <v>36</v>
      </c>
      <c r="E3" s="24" t="s">
        <v>35</v>
      </c>
      <c r="F3" s="24" t="s">
        <v>35</v>
      </c>
      <c r="G3" s="24"/>
      <c r="H3" s="24"/>
      <c r="I3" s="24"/>
      <c r="J3" s="24"/>
    </row>
    <row r="4" spans="1:12">
      <c r="A4" t="s">
        <v>42</v>
      </c>
      <c r="B4" s="31">
        <f>MUD!T5-MUD!T6</f>
        <v>1.7700000000000102</v>
      </c>
      <c r="C4" s="31">
        <f>MUD!T6</f>
        <v>1.7249999999999974</v>
      </c>
      <c r="D4" s="31">
        <f>SAND!Q3</f>
        <v>3.3000000000029672E-3</v>
      </c>
      <c r="E4" s="31">
        <f>SAND!Q4</f>
        <v>0.90329999999999799</v>
      </c>
      <c r="F4" s="31">
        <f>B4+C4+D4+E4</f>
        <v>4.4016000000000091</v>
      </c>
      <c r="G4" s="45">
        <f>(C4/F4)*100</f>
        <v>39.190294438385905</v>
      </c>
      <c r="H4" s="45">
        <f>(B4/F4)*100</f>
        <v>40.212649945474524</v>
      </c>
      <c r="I4" s="45">
        <f>(D4/F4)*100</f>
        <v>7.4972737186544902E-2</v>
      </c>
      <c r="J4" s="45">
        <f>(E4/F4)*100</f>
        <v>20.522082878953022</v>
      </c>
      <c r="K4" s="45">
        <f>SUM(G4:J4)</f>
        <v>100</v>
      </c>
      <c r="L4" s="45">
        <f>SUM(I4:J4)</f>
        <v>20.597055616139567</v>
      </c>
    </row>
    <row r="5" spans="1:12">
      <c r="B5" s="31"/>
      <c r="C5" s="31"/>
      <c r="D5" s="31"/>
      <c r="E5" s="31"/>
      <c r="F5" s="31"/>
      <c r="G5" s="45"/>
      <c r="H5" s="45"/>
      <c r="I5" s="45"/>
      <c r="J5" s="45"/>
      <c r="K5" s="45">
        <f t="shared" ref="K5:K28" si="0">SUM(G5:J5)</f>
        <v>0</v>
      </c>
      <c r="L5" s="45">
        <f t="shared" ref="L5:L28" si="1">SUM(I5:J5)</f>
        <v>0</v>
      </c>
    </row>
    <row r="6" spans="1:12">
      <c r="A6" t="s">
        <v>43</v>
      </c>
      <c r="B6" s="31">
        <f>MUD!T7-MUD!T8</f>
        <v>1.8899999999999917</v>
      </c>
      <c r="C6" s="31">
        <f>MUD!T8</f>
        <v>2.0000000000000004</v>
      </c>
      <c r="D6" s="31">
        <f>SAND!Q5</f>
        <v>7.1999999999974307E-3</v>
      </c>
      <c r="E6" s="31">
        <f>SAND!Q6</f>
        <v>1.40625</v>
      </c>
      <c r="F6" s="31">
        <f t="shared" ref="F6:F28" si="2">B6+C6+D6+E6</f>
        <v>5.3034499999999891</v>
      </c>
      <c r="G6" s="45">
        <f t="shared" ref="G6:G28" si="3">(C6/F6)*100</f>
        <v>37.711301134167471</v>
      </c>
      <c r="H6" s="45">
        <f t="shared" ref="H6:H28" si="4">(B6/F6)*100</f>
        <v>35.637179571788089</v>
      </c>
      <c r="I6" s="45">
        <f t="shared" ref="I6:I28" si="5">(D6/F6)*100</f>
        <v>0.13576068408295441</v>
      </c>
      <c r="J6" s="45">
        <f t="shared" ref="J6:J28" si="6">(E6/F6)*100</f>
        <v>26.515758609961495</v>
      </c>
      <c r="K6" s="45">
        <f t="shared" si="0"/>
        <v>100</v>
      </c>
      <c r="L6" s="45">
        <f t="shared" si="1"/>
        <v>26.651519294044448</v>
      </c>
    </row>
    <row r="7" spans="1:12">
      <c r="B7" s="31"/>
      <c r="C7" s="31"/>
      <c r="D7" s="31"/>
      <c r="E7" s="31"/>
      <c r="F7" s="31"/>
      <c r="G7" s="45"/>
      <c r="H7" s="45"/>
      <c r="I7" s="45"/>
      <c r="J7" s="45"/>
      <c r="K7" s="45">
        <f t="shared" si="0"/>
        <v>0</v>
      </c>
      <c r="L7" s="45">
        <f t="shared" si="1"/>
        <v>0</v>
      </c>
    </row>
    <row r="8" spans="1:12">
      <c r="A8" t="s">
        <v>44</v>
      </c>
      <c r="B8" s="31">
        <f>MUD!T9-MUD!T10</f>
        <v>2.0999999999999908</v>
      </c>
      <c r="C8" s="31">
        <f>MUD!T10</f>
        <v>2.3275000000000032</v>
      </c>
      <c r="D8" s="31" t="s">
        <v>100</v>
      </c>
      <c r="E8" s="31">
        <f>SAND!Q8</f>
        <v>1.0226499999999987</v>
      </c>
      <c r="F8" s="31">
        <f>B8+C8+E8</f>
        <v>5.4501499999999927</v>
      </c>
      <c r="G8" s="45">
        <f t="shared" si="3"/>
        <v>42.705246644587881</v>
      </c>
      <c r="H8" s="45">
        <f t="shared" si="4"/>
        <v>38.53104960413922</v>
      </c>
      <c r="I8" s="45" t="s">
        <v>100</v>
      </c>
      <c r="J8" s="45">
        <f t="shared" si="6"/>
        <v>18.763703751272903</v>
      </c>
      <c r="K8" s="45">
        <f t="shared" si="0"/>
        <v>100</v>
      </c>
      <c r="L8" s="45">
        <f t="shared" si="1"/>
        <v>18.763703751272903</v>
      </c>
    </row>
    <row r="9" spans="1:12">
      <c r="B9" s="31"/>
      <c r="C9" s="31"/>
      <c r="D9" s="31"/>
      <c r="E9" s="31"/>
      <c r="F9" s="31"/>
      <c r="G9" s="45"/>
      <c r="H9" s="45"/>
      <c r="I9" s="45"/>
      <c r="J9" s="45"/>
      <c r="K9" s="45">
        <f t="shared" si="0"/>
        <v>0</v>
      </c>
      <c r="L9" s="45">
        <f t="shared" si="1"/>
        <v>0</v>
      </c>
    </row>
    <row r="10" spans="1:12">
      <c r="A10" t="s">
        <v>45</v>
      </c>
      <c r="B10" s="31">
        <f>MUD!T11-MUD!T12</f>
        <v>2.4950000000000023</v>
      </c>
      <c r="C10" s="31">
        <f>MUD!T12</f>
        <v>2.7274999999999925</v>
      </c>
      <c r="D10" s="31">
        <f>SAND!Q10</f>
        <v>0.2368499999999969</v>
      </c>
      <c r="E10" s="31">
        <f>SAND!Q9</f>
        <v>1.056350000000009</v>
      </c>
      <c r="F10" s="31">
        <f t="shared" si="2"/>
        <v>6.5157000000000007</v>
      </c>
      <c r="G10" s="45">
        <f t="shared" si="3"/>
        <v>41.860429424313459</v>
      </c>
      <c r="H10" s="45">
        <f t="shared" si="4"/>
        <v>38.292125174578359</v>
      </c>
      <c r="I10" s="45">
        <f t="shared" si="5"/>
        <v>3.6350660711818668</v>
      </c>
      <c r="J10" s="45">
        <f t="shared" si="6"/>
        <v>16.212379329926314</v>
      </c>
      <c r="K10" s="45">
        <f t="shared" si="0"/>
        <v>100</v>
      </c>
      <c r="L10" s="45">
        <f t="shared" si="1"/>
        <v>19.847445401108182</v>
      </c>
    </row>
    <row r="11" spans="1:12">
      <c r="B11" s="31"/>
      <c r="C11" s="31"/>
      <c r="D11" s="31"/>
      <c r="E11" s="31"/>
      <c r="F11" s="31"/>
      <c r="G11" s="45"/>
      <c r="H11" s="45"/>
      <c r="I11" s="45"/>
      <c r="J11" s="45"/>
      <c r="K11" s="45">
        <f t="shared" si="0"/>
        <v>0</v>
      </c>
      <c r="L11" s="45">
        <f t="shared" si="1"/>
        <v>0</v>
      </c>
    </row>
    <row r="12" spans="1:12">
      <c r="A12" t="s">
        <v>46</v>
      </c>
      <c r="B12" s="31">
        <f>MUD!T13-MUD!T14</f>
        <v>2.3699999999999828</v>
      </c>
      <c r="C12" s="31">
        <f>MUD!T14</f>
        <v>2.7349999999999972</v>
      </c>
      <c r="D12" s="31">
        <f>SAND!Q11</f>
        <v>2.4499999999960664E-3</v>
      </c>
      <c r="E12" s="31">
        <f>SAND!Q12</f>
        <v>1.0573499999999996</v>
      </c>
      <c r="F12" s="31">
        <f t="shared" si="2"/>
        <v>6.1647999999999756</v>
      </c>
      <c r="G12" s="45">
        <f t="shared" si="3"/>
        <v>44.364780690371269</v>
      </c>
      <c r="H12" s="45">
        <f t="shared" si="4"/>
        <v>38.444069556189852</v>
      </c>
      <c r="I12" s="45">
        <f t="shared" si="5"/>
        <v>3.974175966772768E-2</v>
      </c>
      <c r="J12" s="45">
        <f t="shared" si="6"/>
        <v>17.151407993771148</v>
      </c>
      <c r="K12" s="45">
        <f t="shared" si="0"/>
        <v>100</v>
      </c>
      <c r="L12" s="45">
        <f t="shared" si="1"/>
        <v>17.191149753438875</v>
      </c>
    </row>
    <row r="13" spans="1:12">
      <c r="B13" s="31"/>
      <c r="C13" s="31"/>
      <c r="D13" s="31"/>
      <c r="E13" s="31"/>
      <c r="F13" s="31"/>
      <c r="G13" s="45"/>
      <c r="H13" s="45"/>
      <c r="I13" s="45"/>
      <c r="J13" s="45"/>
      <c r="K13" s="45">
        <f t="shared" si="0"/>
        <v>0</v>
      </c>
      <c r="L13" s="45">
        <f t="shared" si="1"/>
        <v>0</v>
      </c>
    </row>
    <row r="14" spans="1:12">
      <c r="A14" t="s">
        <v>73</v>
      </c>
      <c r="B14" s="31">
        <f>MUD!T15-MUD!T16</f>
        <v>1.6175000000000108</v>
      </c>
      <c r="C14" s="31">
        <f>MUD!T16</f>
        <v>2.0724999999999922</v>
      </c>
      <c r="D14" s="30">
        <v>5.0000000001659828E-5</v>
      </c>
      <c r="E14" s="31">
        <f>SAND!Q14</f>
        <v>0.67710000000000292</v>
      </c>
      <c r="F14" s="31">
        <f t="shared" si="2"/>
        <v>4.3671500000000076</v>
      </c>
      <c r="G14" s="45">
        <f t="shared" si="3"/>
        <v>47.456579233596017</v>
      </c>
      <c r="H14" s="45">
        <f t="shared" si="4"/>
        <v>37.037885119586186</v>
      </c>
      <c r="I14" s="46">
        <f t="shared" si="5"/>
        <v>1.144911441138036E-3</v>
      </c>
      <c r="J14" s="45">
        <f t="shared" si="6"/>
        <v>15.504390735376658</v>
      </c>
      <c r="K14" s="45">
        <f t="shared" si="0"/>
        <v>100</v>
      </c>
      <c r="L14" s="45">
        <f t="shared" si="1"/>
        <v>15.505535646817796</v>
      </c>
    </row>
    <row r="15" spans="1:12">
      <c r="B15" s="31"/>
      <c r="C15" s="31"/>
      <c r="D15" s="31"/>
      <c r="E15" s="31"/>
      <c r="F15" s="31"/>
      <c r="G15" s="45"/>
      <c r="H15" s="45"/>
      <c r="I15" s="45"/>
      <c r="J15" s="45"/>
      <c r="K15" s="45">
        <f t="shared" si="0"/>
        <v>0</v>
      </c>
      <c r="L15" s="45">
        <f t="shared" si="1"/>
        <v>0</v>
      </c>
    </row>
    <row r="16" spans="1:12">
      <c r="A16" t="s">
        <v>74</v>
      </c>
      <c r="B16" s="31">
        <f>MUD!T17-MUD!T18</f>
        <v>2.2024999999999735</v>
      </c>
      <c r="C16" s="31">
        <f>MUD!T18</f>
        <v>2.6175000000000046</v>
      </c>
      <c r="D16" s="31">
        <f>SAND!Q15</f>
        <v>5.5950000000002831E-2</v>
      </c>
      <c r="E16" s="31">
        <f>SAND!Q16</f>
        <v>1.3193000000000055</v>
      </c>
      <c r="F16" s="31">
        <f t="shared" si="2"/>
        <v>6.1952499999999864</v>
      </c>
      <c r="G16" s="45">
        <f t="shared" si="3"/>
        <v>42.250110972115898</v>
      </c>
      <c r="H16" s="45">
        <f t="shared" si="4"/>
        <v>35.551430531455203</v>
      </c>
      <c r="I16" s="45">
        <f t="shared" si="5"/>
        <v>0.90311125459025787</v>
      </c>
      <c r="J16" s="45">
        <f t="shared" si="6"/>
        <v>21.295347241838641</v>
      </c>
      <c r="K16" s="45">
        <f t="shared" si="0"/>
        <v>100</v>
      </c>
      <c r="L16" s="45">
        <f t="shared" si="1"/>
        <v>22.198458496428898</v>
      </c>
    </row>
    <row r="17" spans="1:12">
      <c r="B17" s="31"/>
      <c r="C17" s="31"/>
      <c r="D17" s="31"/>
      <c r="E17" s="31"/>
      <c r="F17" s="31"/>
      <c r="G17" s="45"/>
      <c r="H17" s="45"/>
      <c r="I17" s="45"/>
      <c r="J17" s="45"/>
      <c r="K17" s="45">
        <f t="shared" si="0"/>
        <v>0</v>
      </c>
      <c r="L17" s="45">
        <f t="shared" si="1"/>
        <v>0</v>
      </c>
    </row>
    <row r="18" spans="1:12">
      <c r="A18" t="s">
        <v>75</v>
      </c>
      <c r="B18" s="31">
        <f>MUD!T19-MUD!T20</f>
        <v>1.867500000000005</v>
      </c>
      <c r="C18" s="31">
        <f>MUD!T20</f>
        <v>2.1399999999999961</v>
      </c>
      <c r="D18" s="31">
        <f>SAND!Q17</f>
        <v>4.5999999999963848E-3</v>
      </c>
      <c r="E18" s="31">
        <f>SAND!Q18</f>
        <v>1.4575999999999993</v>
      </c>
      <c r="F18" s="31">
        <f t="shared" si="2"/>
        <v>5.4696999999999969</v>
      </c>
      <c r="G18" s="45">
        <f t="shared" si="3"/>
        <v>39.124632063915705</v>
      </c>
      <c r="H18" s="45">
        <f t="shared" si="4"/>
        <v>34.142640364188274</v>
      </c>
      <c r="I18" s="45">
        <f t="shared" si="5"/>
        <v>8.4099676399005202E-2</v>
      </c>
      <c r="J18" s="45">
        <f t="shared" si="6"/>
        <v>26.648627895497011</v>
      </c>
      <c r="K18" s="45">
        <f t="shared" si="0"/>
        <v>100</v>
      </c>
      <c r="L18" s="45">
        <f t="shared" si="1"/>
        <v>26.732727571896017</v>
      </c>
    </row>
    <row r="19" spans="1:12">
      <c r="B19" s="31"/>
      <c r="C19" s="31"/>
      <c r="D19" s="31"/>
      <c r="E19" s="31"/>
      <c r="F19" s="31"/>
      <c r="G19" s="45"/>
      <c r="H19" s="45"/>
      <c r="I19" s="45"/>
      <c r="J19" s="45"/>
      <c r="K19" s="45">
        <f t="shared" si="0"/>
        <v>0</v>
      </c>
      <c r="L19" s="45">
        <f t="shared" si="1"/>
        <v>0</v>
      </c>
    </row>
    <row r="20" spans="1:12">
      <c r="A20" t="s">
        <v>76</v>
      </c>
      <c r="B20" s="31">
        <f>MUD!T21-MUD!T22</f>
        <v>2.2074999999999956</v>
      </c>
      <c r="C20" s="31">
        <f>MUD!T22</f>
        <v>2.4850000000000025</v>
      </c>
      <c r="D20" s="31">
        <f>SAND!Q19</f>
        <v>6.7399999999999238E-2</v>
      </c>
      <c r="E20" s="31">
        <f>SAND!Q20</f>
        <v>2.0182999999999964</v>
      </c>
      <c r="F20" s="31">
        <f t="shared" si="2"/>
        <v>6.7781999999999938</v>
      </c>
      <c r="G20" s="45">
        <f t="shared" si="3"/>
        <v>36.661650585701288</v>
      </c>
      <c r="H20" s="45">
        <f t="shared" si="4"/>
        <v>32.567643327136963</v>
      </c>
      <c r="I20" s="45">
        <f t="shared" si="5"/>
        <v>0.99436428550351563</v>
      </c>
      <c r="J20" s="45">
        <f t="shared" si="6"/>
        <v>29.77634180165823</v>
      </c>
      <c r="K20" s="45">
        <f t="shared" si="0"/>
        <v>100</v>
      </c>
      <c r="L20" s="45">
        <f t="shared" si="1"/>
        <v>30.770706087161745</v>
      </c>
    </row>
    <row r="21" spans="1:12">
      <c r="B21" s="31"/>
      <c r="C21" s="31"/>
      <c r="D21" s="31"/>
      <c r="E21" s="31"/>
      <c r="F21" s="31"/>
      <c r="G21" s="45"/>
      <c r="H21" s="45"/>
      <c r="I21" s="45"/>
      <c r="J21" s="45"/>
      <c r="K21" s="45">
        <f t="shared" si="0"/>
        <v>0</v>
      </c>
      <c r="L21" s="45">
        <f t="shared" si="1"/>
        <v>0</v>
      </c>
    </row>
    <row r="22" spans="1:12">
      <c r="A22" t="s">
        <v>77</v>
      </c>
      <c r="B22" s="31">
        <f>MUD!T23-MUD!T24</f>
        <v>2.3874999999999922</v>
      </c>
      <c r="C22" s="31">
        <f>MUD!T24</f>
        <v>2.5925000000000074</v>
      </c>
      <c r="D22" s="31">
        <f>SAND!Q21</f>
        <v>7.3199999999999932E-2</v>
      </c>
      <c r="E22" s="31">
        <f>SAND!Q22</f>
        <v>2.3965999999999994</v>
      </c>
      <c r="F22" s="31">
        <f t="shared" si="2"/>
        <v>7.4497999999999989</v>
      </c>
      <c r="G22" s="45">
        <f t="shared" si="3"/>
        <v>34.799591935354073</v>
      </c>
      <c r="H22" s="45">
        <f t="shared" si="4"/>
        <v>32.04784021047535</v>
      </c>
      <c r="I22" s="45">
        <f t="shared" si="5"/>
        <v>0.98257671346881714</v>
      </c>
      <c r="J22" s="45">
        <f t="shared" si="6"/>
        <v>32.169991140701761</v>
      </c>
      <c r="K22" s="45">
        <f t="shared" si="0"/>
        <v>100</v>
      </c>
      <c r="L22" s="45">
        <f t="shared" si="1"/>
        <v>33.152567854170577</v>
      </c>
    </row>
    <row r="23" spans="1:12">
      <c r="B23" s="31"/>
      <c r="C23" s="31"/>
      <c r="D23" s="31"/>
      <c r="E23" s="31"/>
      <c r="F23" s="31"/>
      <c r="G23" s="45"/>
      <c r="H23" s="45"/>
      <c r="I23" s="45"/>
      <c r="J23" s="45"/>
      <c r="K23" s="45">
        <f t="shared" si="0"/>
        <v>0</v>
      </c>
      <c r="L23" s="45">
        <f t="shared" si="1"/>
        <v>0</v>
      </c>
    </row>
    <row r="24" spans="1:12">
      <c r="A24" t="s">
        <v>78</v>
      </c>
      <c r="B24" s="31">
        <f>MUD!T25-MUD!T26</f>
        <v>1.9000000000000017</v>
      </c>
      <c r="C24" s="31">
        <f>MUD!T26</f>
        <v>2.0225000000000035</v>
      </c>
      <c r="D24" s="31">
        <f>SAND!Q23</f>
        <v>1.0000000000005116E-2</v>
      </c>
      <c r="E24" s="31">
        <f>SAND!Q24</f>
        <v>1.8755000000000024</v>
      </c>
      <c r="F24" s="31">
        <f t="shared" si="2"/>
        <v>5.8080000000000123</v>
      </c>
      <c r="G24" s="45">
        <f t="shared" si="3"/>
        <v>34.822658402203842</v>
      </c>
      <c r="H24" s="45">
        <f t="shared" si="4"/>
        <v>32.713498622589491</v>
      </c>
      <c r="I24" s="45">
        <f t="shared" si="5"/>
        <v>0.17217630854003263</v>
      </c>
      <c r="J24" s="45">
        <f t="shared" si="6"/>
        <v>32.291666666666643</v>
      </c>
      <c r="K24" s="45">
        <f t="shared" si="0"/>
        <v>100.00000000000001</v>
      </c>
      <c r="L24" s="45">
        <f t="shared" si="1"/>
        <v>32.463842975206674</v>
      </c>
    </row>
    <row r="25" spans="1:12">
      <c r="B25" s="31"/>
      <c r="C25" s="31"/>
      <c r="D25" s="31"/>
      <c r="E25" s="31"/>
      <c r="F25" s="31"/>
      <c r="G25" s="45"/>
      <c r="H25" s="45"/>
      <c r="I25" s="45"/>
      <c r="J25" s="45"/>
      <c r="K25" s="45">
        <f t="shared" si="0"/>
        <v>0</v>
      </c>
      <c r="L25" s="45">
        <f t="shared" si="1"/>
        <v>0</v>
      </c>
    </row>
    <row r="26" spans="1:12">
      <c r="A26" t="s">
        <v>79</v>
      </c>
      <c r="B26" s="31">
        <f>MUD!T27-MUD!T28</f>
        <v>2.1799999999999979</v>
      </c>
      <c r="C26" s="31">
        <f>MUD!T28</f>
        <v>1.9150000000000043</v>
      </c>
      <c r="D26" s="31">
        <f>SAND!Q25</f>
        <v>0.3340999999999994</v>
      </c>
      <c r="E26" s="31">
        <f>SAND!Q26</f>
        <v>2.0989000000000004</v>
      </c>
      <c r="F26" s="31">
        <f t="shared" si="2"/>
        <v>6.5280000000000022</v>
      </c>
      <c r="G26" s="45">
        <f t="shared" si="3"/>
        <v>29.335171568627505</v>
      </c>
      <c r="H26" s="45">
        <f t="shared" si="4"/>
        <v>33.394607843137216</v>
      </c>
      <c r="I26" s="45">
        <f>(D26/F26)*100</f>
        <v>5.1179534313725377</v>
      </c>
      <c r="J26" s="45">
        <f t="shared" si="6"/>
        <v>32.152267156862742</v>
      </c>
      <c r="K26" s="45">
        <f t="shared" si="0"/>
        <v>100</v>
      </c>
      <c r="L26" s="45">
        <f t="shared" si="1"/>
        <v>37.270220588235276</v>
      </c>
    </row>
    <row r="27" spans="1:12">
      <c r="B27" s="31"/>
      <c r="C27" s="31"/>
      <c r="D27" s="31"/>
      <c r="E27" s="31"/>
      <c r="F27" s="31"/>
      <c r="G27" s="45"/>
      <c r="H27" s="45"/>
      <c r="I27" s="45"/>
      <c r="J27" s="45"/>
      <c r="K27" s="45">
        <f t="shared" si="0"/>
        <v>0</v>
      </c>
      <c r="L27" s="45">
        <f t="shared" si="1"/>
        <v>0</v>
      </c>
    </row>
    <row r="28" spans="1:12">
      <c r="A28" t="s">
        <v>98</v>
      </c>
      <c r="B28" s="31">
        <f>MUD!T29-MUD!T30</f>
        <v>3.0650000000000013</v>
      </c>
      <c r="C28" s="31">
        <f>MUD!T30</f>
        <v>2.4800000000000031</v>
      </c>
      <c r="D28" s="31">
        <f>SAND!Q27</f>
        <v>7.0449999999997459E-2</v>
      </c>
      <c r="E28" s="31">
        <f>SAND!Q28</f>
        <v>2.8866500000000066</v>
      </c>
      <c r="F28" s="31">
        <f t="shared" si="2"/>
        <v>8.5021000000000093</v>
      </c>
      <c r="G28" s="45">
        <f t="shared" si="3"/>
        <v>29.169264064172385</v>
      </c>
      <c r="H28" s="45">
        <f t="shared" si="4"/>
        <v>36.049917079309793</v>
      </c>
      <c r="I28" s="45">
        <f t="shared" si="5"/>
        <v>0.82861881182293062</v>
      </c>
      <c r="J28" s="45">
        <f t="shared" si="6"/>
        <v>33.952200044694877</v>
      </c>
      <c r="K28" s="45">
        <f t="shared" si="0"/>
        <v>99.999999999999986</v>
      </c>
      <c r="L28" s="45">
        <f t="shared" si="1"/>
        <v>34.780818856517804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I55" sqref="I55"/>
    </sheetView>
  </sheetViews>
  <sheetFormatPr baseColWidth="10" defaultRowHeight="14" x14ac:dyDescent="0"/>
  <cols>
    <col min="1" max="1" width="10.83203125" style="20"/>
    <col min="8" max="8" width="10.83203125" style="20"/>
  </cols>
  <sheetData>
    <row r="1" spans="1:13" ht="15">
      <c r="A1" s="63" t="s">
        <v>106</v>
      </c>
      <c r="B1" s="64"/>
      <c r="C1" s="65"/>
      <c r="D1" s="65"/>
      <c r="E1" s="65"/>
      <c r="F1" s="65"/>
      <c r="G1" s="65"/>
      <c r="H1" s="63"/>
      <c r="I1" s="64"/>
      <c r="J1" s="65"/>
      <c r="K1" s="65"/>
      <c r="L1" s="65"/>
      <c r="M1" s="65"/>
    </row>
    <row r="2" spans="1:13" ht="15">
      <c r="A2" s="63"/>
      <c r="B2" s="64"/>
      <c r="C2" s="65"/>
      <c r="D2" s="65"/>
      <c r="E2" s="65"/>
      <c r="F2" s="65"/>
      <c r="G2" s="65"/>
      <c r="H2" s="63"/>
      <c r="I2" s="64"/>
      <c r="J2" s="65"/>
      <c r="K2" s="65"/>
      <c r="L2" s="65"/>
      <c r="M2" s="65"/>
    </row>
    <row r="3" spans="1:13" ht="15">
      <c r="A3" s="63"/>
      <c r="B3" s="66" t="s">
        <v>107</v>
      </c>
      <c r="C3" s="67"/>
      <c r="D3" s="67"/>
      <c r="E3" s="67"/>
      <c r="F3" s="67"/>
      <c r="G3" s="67"/>
      <c r="H3" s="68"/>
      <c r="I3" s="66" t="s">
        <v>108</v>
      </c>
      <c r="J3" s="67"/>
      <c r="K3" s="67"/>
      <c r="L3" s="67"/>
      <c r="M3" s="67"/>
    </row>
    <row r="4" spans="1:13" ht="15">
      <c r="A4" s="63"/>
      <c r="B4" s="64" t="s">
        <v>30</v>
      </c>
      <c r="C4" s="65" t="s">
        <v>31</v>
      </c>
      <c r="D4" s="65" t="s">
        <v>39</v>
      </c>
      <c r="E4" s="65" t="s">
        <v>40</v>
      </c>
      <c r="F4" s="65" t="s">
        <v>109</v>
      </c>
      <c r="G4" s="65" t="s">
        <v>110</v>
      </c>
      <c r="H4" s="63" t="s">
        <v>111</v>
      </c>
      <c r="I4" s="64" t="s">
        <v>33</v>
      </c>
      <c r="J4" s="65" t="s">
        <v>34</v>
      </c>
      <c r="K4" s="65" t="s">
        <v>37</v>
      </c>
      <c r="L4" s="65" t="s">
        <v>38</v>
      </c>
      <c r="M4" s="65" t="s">
        <v>112</v>
      </c>
    </row>
    <row r="5" spans="1:13">
      <c r="A5" s="20" t="s">
        <v>42</v>
      </c>
      <c r="B5">
        <f>MUD!S5-MUD!S6</f>
        <v>1.8224999999999989</v>
      </c>
      <c r="C5">
        <f>MUD!S6</f>
        <v>2.0175000000000041</v>
      </c>
      <c r="D5">
        <f>SAND!Q3</f>
        <v>3.3000000000029672E-3</v>
      </c>
      <c r="E5">
        <f>SAND!Q4</f>
        <v>0.90329999999999799</v>
      </c>
      <c r="F5">
        <f>B5+C5</f>
        <v>3.840000000000003</v>
      </c>
      <c r="G5">
        <f>E5</f>
        <v>0.90329999999999799</v>
      </c>
      <c r="H5" s="20">
        <f>B5+D5+C5+E5</f>
        <v>4.7466000000000044</v>
      </c>
      <c r="I5" s="19">
        <f>(C5/H5)*100</f>
        <v>42.504108203766954</v>
      </c>
      <c r="J5">
        <f>(B5/H5)*100</f>
        <v>38.395904436860015</v>
      </c>
      <c r="K5">
        <f>(D5/H5)*100</f>
        <v>6.9523448363101259E-2</v>
      </c>
      <c r="L5">
        <f>(E5/H5)*100</f>
        <v>19.030463911009925</v>
      </c>
      <c r="M5">
        <f>(F5/H5)*100</f>
        <v>80.900012640626954</v>
      </c>
    </row>
    <row r="6" spans="1:13">
      <c r="A6" s="20" t="s">
        <v>43</v>
      </c>
      <c r="B6">
        <f>MUD!S7-MUD!S8</f>
        <v>1.9224999999999937</v>
      </c>
      <c r="C6">
        <f>MUD!S8</f>
        <v>2.3400000000000074</v>
      </c>
      <c r="D6">
        <f>SAND!Q5</f>
        <v>7.1999999999974307E-3</v>
      </c>
      <c r="E6">
        <f>SAND!Q6</f>
        <v>1.40625</v>
      </c>
      <c r="F6">
        <f t="shared" ref="F6:F17" si="0">B6+C6</f>
        <v>4.2625000000000011</v>
      </c>
      <c r="G6">
        <f t="shared" ref="G6:G17" si="1">E6</f>
        <v>1.40625</v>
      </c>
      <c r="H6" s="20">
        <f t="shared" ref="H6:H17" si="2">B6+D6+C6+E6</f>
        <v>5.6759499999999985</v>
      </c>
      <c r="I6" s="19">
        <f t="shared" ref="I6:I17" si="3">(C6/H6)*100</f>
        <v>41.226578810595726</v>
      </c>
      <c r="J6">
        <f t="shared" ref="J6:J17" si="4">(B6/H6)*100</f>
        <v>33.870981950158018</v>
      </c>
      <c r="K6">
        <f t="shared" ref="K6:K17" si="5">(D6/H6)*100</f>
        <v>0.12685101172486424</v>
      </c>
      <c r="L6">
        <f t="shared" ref="L6:L17" si="6">(E6/H6)*100</f>
        <v>24.775588227521393</v>
      </c>
      <c r="M6">
        <f t="shared" ref="M6:M17" si="7">(F6/H6)*100</f>
        <v>75.097560760753751</v>
      </c>
    </row>
    <row r="7" spans="1:13">
      <c r="A7" s="20" t="s">
        <v>44</v>
      </c>
      <c r="B7">
        <f>MUD!S9-MUD!S10</f>
        <v>2.1599999999999953</v>
      </c>
      <c r="C7">
        <f>MUD!S10</f>
        <v>2.7300000000000089</v>
      </c>
      <c r="D7">
        <v>0</v>
      </c>
      <c r="E7">
        <f>SAND!Q8</f>
        <v>1.0226499999999987</v>
      </c>
      <c r="F7">
        <f t="shared" si="0"/>
        <v>4.8900000000000041</v>
      </c>
      <c r="G7">
        <f t="shared" si="1"/>
        <v>1.0226499999999987</v>
      </c>
      <c r="H7" s="20">
        <f t="shared" si="2"/>
        <v>5.9126500000000028</v>
      </c>
      <c r="I7" s="19">
        <f t="shared" si="3"/>
        <v>46.1721901347113</v>
      </c>
      <c r="J7">
        <f t="shared" si="4"/>
        <v>36.531842743947202</v>
      </c>
      <c r="K7">
        <f t="shared" si="5"/>
        <v>0</v>
      </c>
      <c r="L7">
        <f t="shared" si="6"/>
        <v>17.295967121341501</v>
      </c>
      <c r="M7">
        <f t="shared" si="7"/>
        <v>82.704032878658495</v>
      </c>
    </row>
    <row r="8" spans="1:13">
      <c r="A8" s="20" t="s">
        <v>45</v>
      </c>
      <c r="B8">
        <f>MUD!S11-MUD!S12</f>
        <v>2.5649999999999951</v>
      </c>
      <c r="C8">
        <f>MUD!S12</f>
        <v>3.1750000000000043</v>
      </c>
      <c r="D8">
        <f>SAND!Q10</f>
        <v>0.2368499999999969</v>
      </c>
      <c r="E8">
        <f>SAND!Q9</f>
        <v>1.056350000000009</v>
      </c>
      <c r="F8">
        <f t="shared" si="0"/>
        <v>5.7399999999999993</v>
      </c>
      <c r="G8">
        <f t="shared" si="1"/>
        <v>1.056350000000009</v>
      </c>
      <c r="H8" s="20">
        <f t="shared" si="2"/>
        <v>7.0332000000000052</v>
      </c>
      <c r="I8" s="19">
        <f t="shared" si="3"/>
        <v>45.143035886936275</v>
      </c>
      <c r="J8">
        <f t="shared" si="4"/>
        <v>36.469885685036587</v>
      </c>
      <c r="K8">
        <f t="shared" si="5"/>
        <v>3.3675993857702999</v>
      </c>
      <c r="L8">
        <f t="shared" si="6"/>
        <v>15.019479042256842</v>
      </c>
      <c r="M8">
        <f t="shared" si="7"/>
        <v>81.612921571972862</v>
      </c>
    </row>
    <row r="9" spans="1:13">
      <c r="A9" s="20" t="s">
        <v>46</v>
      </c>
      <c r="B9">
        <f>MUD!S13-MUD!S14</f>
        <v>2.4474999999999909</v>
      </c>
      <c r="C9">
        <f>MUD!S14</f>
        <v>3.1699999999999937</v>
      </c>
      <c r="D9">
        <f>SAND!Q11</f>
        <v>2.4499999999960664E-3</v>
      </c>
      <c r="E9">
        <f>SAND!Q12</f>
        <v>1.0573499999999996</v>
      </c>
      <c r="F9">
        <f t="shared" si="0"/>
        <v>5.6174999999999846</v>
      </c>
      <c r="G9">
        <f t="shared" si="1"/>
        <v>1.0573499999999996</v>
      </c>
      <c r="H9" s="20">
        <f t="shared" si="2"/>
        <v>6.6772999999999803</v>
      </c>
      <c r="I9" s="19">
        <f t="shared" si="3"/>
        <v>47.474278525751473</v>
      </c>
      <c r="J9">
        <f t="shared" si="4"/>
        <v>36.65403681128597</v>
      </c>
      <c r="K9">
        <f t="shared" si="5"/>
        <v>3.6691477093976216E-2</v>
      </c>
      <c r="L9">
        <f t="shared" si="6"/>
        <v>15.834993185868578</v>
      </c>
      <c r="M9">
        <f t="shared" si="7"/>
        <v>84.128315337037435</v>
      </c>
    </row>
    <row r="10" spans="1:13">
      <c r="A10" s="20" t="s">
        <v>73</v>
      </c>
      <c r="B10">
        <f>MUD!S15-MUD!S16</f>
        <v>1.6700000000000101</v>
      </c>
      <c r="C10">
        <f>MUD!S16</f>
        <v>2.4049999999999945</v>
      </c>
      <c r="D10">
        <f>SAND!Q13</f>
        <v>3.5000000000096065E-4</v>
      </c>
      <c r="E10">
        <f>SAND!Q14</f>
        <v>0.67710000000000292</v>
      </c>
      <c r="F10">
        <f t="shared" si="0"/>
        <v>4.0750000000000046</v>
      </c>
      <c r="G10">
        <f t="shared" si="1"/>
        <v>0.67710000000000292</v>
      </c>
      <c r="H10" s="20">
        <f t="shared" si="2"/>
        <v>4.7524500000000085</v>
      </c>
      <c r="I10" s="19">
        <f t="shared" si="3"/>
        <v>50.605477174930613</v>
      </c>
      <c r="J10">
        <f t="shared" si="4"/>
        <v>35.139770013361684</v>
      </c>
      <c r="K10">
        <f t="shared" si="5"/>
        <v>7.3646224579103419E-3</v>
      </c>
      <c r="L10">
        <f t="shared" si="6"/>
        <v>14.24738818924979</v>
      </c>
      <c r="M10">
        <f t="shared" si="7"/>
        <v>85.745247188292296</v>
      </c>
    </row>
    <row r="11" spans="1:13">
      <c r="A11" s="20" t="s">
        <v>74</v>
      </c>
      <c r="B11">
        <f>MUD!S17-MUD!S18</f>
        <v>2.2874999999999752</v>
      </c>
      <c r="C11">
        <f>MUD!S18</f>
        <v>3.0075000000000061</v>
      </c>
      <c r="D11">
        <f>SAND!Q15</f>
        <v>5.5950000000002831E-2</v>
      </c>
      <c r="E11">
        <f>SAND!Q16</f>
        <v>1.3193000000000055</v>
      </c>
      <c r="F11">
        <f t="shared" si="0"/>
        <v>5.2949999999999813</v>
      </c>
      <c r="G11">
        <f t="shared" si="1"/>
        <v>1.3193000000000055</v>
      </c>
      <c r="H11" s="20">
        <f t="shared" si="2"/>
        <v>6.6702499999999896</v>
      </c>
      <c r="I11" s="19">
        <f t="shared" si="3"/>
        <v>45.088265057531743</v>
      </c>
      <c r="J11">
        <f t="shared" si="4"/>
        <v>34.294066939019956</v>
      </c>
      <c r="K11">
        <f t="shared" si="5"/>
        <v>0.8387991454593593</v>
      </c>
      <c r="L11">
        <f t="shared" si="6"/>
        <v>19.778868857988943</v>
      </c>
      <c r="M11">
        <f t="shared" si="7"/>
        <v>79.382331996551699</v>
      </c>
    </row>
    <row r="12" spans="1:13">
      <c r="A12" s="20" t="s">
        <v>75</v>
      </c>
      <c r="B12">
        <f>MUD!S19-MUD!S20</f>
        <v>1.9250000000000047</v>
      </c>
      <c r="C12">
        <f>MUD!S20</f>
        <v>2.4674999999999989</v>
      </c>
      <c r="D12">
        <f>SAND!Q17</f>
        <v>4.5999999999963848E-3</v>
      </c>
      <c r="E12">
        <f>SAND!Q18</f>
        <v>1.4575999999999993</v>
      </c>
      <c r="F12">
        <f t="shared" si="0"/>
        <v>4.3925000000000036</v>
      </c>
      <c r="G12">
        <f t="shared" si="1"/>
        <v>1.4575999999999993</v>
      </c>
      <c r="H12" s="20">
        <f t="shared" si="2"/>
        <v>5.8546999999999993</v>
      </c>
      <c r="I12" s="19">
        <f t="shared" si="3"/>
        <v>42.145626590602411</v>
      </c>
      <c r="J12">
        <f t="shared" si="4"/>
        <v>32.879566843732469</v>
      </c>
      <c r="K12">
        <f t="shared" si="5"/>
        <v>7.8569354535610453E-2</v>
      </c>
      <c r="L12">
        <f t="shared" si="6"/>
        <v>24.896237211129513</v>
      </c>
      <c r="M12">
        <f t="shared" si="7"/>
        <v>75.025193434334881</v>
      </c>
    </row>
    <row r="13" spans="1:13">
      <c r="A13" s="20" t="s">
        <v>76</v>
      </c>
      <c r="B13">
        <f>MUD!S21-MUD!S22</f>
        <v>2.2999999999999905</v>
      </c>
      <c r="C13">
        <f>MUD!S22</f>
        <v>2.8674999999999993</v>
      </c>
      <c r="D13">
        <f>SAND!Q19</f>
        <v>6.7399999999999238E-2</v>
      </c>
      <c r="E13">
        <f>SAND!Q20</f>
        <v>2.0182999999999964</v>
      </c>
      <c r="F13">
        <f t="shared" si="0"/>
        <v>5.1674999999999898</v>
      </c>
      <c r="G13">
        <f t="shared" si="1"/>
        <v>2.0182999999999964</v>
      </c>
      <c r="H13" s="20">
        <f t="shared" si="2"/>
        <v>7.2531999999999854</v>
      </c>
      <c r="I13" s="19">
        <f t="shared" si="3"/>
        <v>39.534274527105346</v>
      </c>
      <c r="J13">
        <f t="shared" si="4"/>
        <v>31.710141730546447</v>
      </c>
      <c r="K13">
        <f t="shared" si="5"/>
        <v>0.9292450228864414</v>
      </c>
      <c r="L13">
        <f t="shared" si="6"/>
        <v>27.826338719461763</v>
      </c>
      <c r="M13">
        <f t="shared" si="7"/>
        <v>71.244416257651793</v>
      </c>
    </row>
    <row r="14" spans="1:13">
      <c r="A14" s="20" t="s">
        <v>77</v>
      </c>
      <c r="B14">
        <f>MUD!S23-MUD!S24</f>
        <v>2.4675000000000056</v>
      </c>
      <c r="C14">
        <f>MUD!S24</f>
        <v>3.0225000000000044</v>
      </c>
      <c r="D14">
        <f>SAND!Q21</f>
        <v>7.3199999999999932E-2</v>
      </c>
      <c r="E14">
        <f>SAND!Q22</f>
        <v>2.3965999999999994</v>
      </c>
      <c r="F14">
        <f t="shared" si="0"/>
        <v>5.49000000000001</v>
      </c>
      <c r="G14">
        <f t="shared" si="1"/>
        <v>2.3965999999999994</v>
      </c>
      <c r="H14" s="20">
        <f t="shared" si="2"/>
        <v>7.9598000000000093</v>
      </c>
      <c r="I14" s="19">
        <f t="shared" si="3"/>
        <v>37.972059599487437</v>
      </c>
      <c r="J14">
        <f t="shared" si="4"/>
        <v>30.99952260107041</v>
      </c>
      <c r="K14">
        <f t="shared" si="5"/>
        <v>0.91962109600743547</v>
      </c>
      <c r="L14">
        <f t="shared" si="6"/>
        <v>30.108796703434713</v>
      </c>
      <c r="M14">
        <f t="shared" si="7"/>
        <v>68.971582200557847</v>
      </c>
    </row>
    <row r="15" spans="1:13">
      <c r="A15" s="20" t="s">
        <v>78</v>
      </c>
      <c r="B15">
        <f>MUD!S25-MUD!S26</f>
        <v>2.0425000000000137</v>
      </c>
      <c r="C15">
        <f>MUD!S26</f>
        <v>2.3724999999999872</v>
      </c>
      <c r="D15">
        <f>SAND!Q23</f>
        <v>1.0000000000005116E-2</v>
      </c>
      <c r="E15">
        <f>SAND!Q24</f>
        <v>1.8755000000000024</v>
      </c>
      <c r="F15">
        <f t="shared" si="0"/>
        <v>4.4150000000000009</v>
      </c>
      <c r="G15">
        <f t="shared" si="1"/>
        <v>1.8755000000000024</v>
      </c>
      <c r="H15" s="20">
        <f t="shared" si="2"/>
        <v>6.3005000000000084</v>
      </c>
      <c r="I15" s="19">
        <f t="shared" si="3"/>
        <v>37.65574160780865</v>
      </c>
      <c r="J15">
        <f t="shared" si="4"/>
        <v>32.418062058566953</v>
      </c>
      <c r="K15">
        <f t="shared" si="5"/>
        <v>0.15871756209832716</v>
      </c>
      <c r="L15">
        <f t="shared" si="6"/>
        <v>29.767478771526068</v>
      </c>
      <c r="M15">
        <f t="shared" si="7"/>
        <v>70.073803666375596</v>
      </c>
    </row>
    <row r="16" spans="1:13">
      <c r="A16" s="20" t="s">
        <v>79</v>
      </c>
      <c r="B16">
        <f>MUD!S27-MUD!S28</f>
        <v>2.2025000000000019</v>
      </c>
      <c r="C16">
        <f>MUD!S28</f>
        <v>2.2624999999999935</v>
      </c>
      <c r="D16">
        <f>SAND!Q25</f>
        <v>0.3340999999999994</v>
      </c>
      <c r="E16">
        <f>SAND!Q26</f>
        <v>2.0989000000000004</v>
      </c>
      <c r="F16">
        <f t="shared" si="0"/>
        <v>4.4649999999999954</v>
      </c>
      <c r="G16">
        <f t="shared" si="1"/>
        <v>2.0989000000000004</v>
      </c>
      <c r="H16" s="20">
        <f t="shared" si="2"/>
        <v>6.8979999999999952</v>
      </c>
      <c r="I16" s="19">
        <f t="shared" si="3"/>
        <v>32.799362133951796</v>
      </c>
      <c r="J16">
        <f t="shared" si="4"/>
        <v>31.929544795592975</v>
      </c>
      <c r="K16">
        <f t="shared" si="5"/>
        <v>4.843432879095384</v>
      </c>
      <c r="L16">
        <f t="shared" si="6"/>
        <v>30.427660191359841</v>
      </c>
      <c r="M16">
        <f t="shared" si="7"/>
        <v>64.728906929544777</v>
      </c>
    </row>
    <row r="17" spans="1:13">
      <c r="A17" s="20" t="s">
        <v>98</v>
      </c>
      <c r="B17">
        <f>MUD!S29-MUD!S30</f>
        <v>3.1299999999999941</v>
      </c>
      <c r="C17">
        <f>MUD!S30</f>
        <v>2.8475000000000015</v>
      </c>
      <c r="D17">
        <f>SAND!Q27</f>
        <v>7.0449999999997459E-2</v>
      </c>
      <c r="E17">
        <f>SAND!Q28</f>
        <v>2.8866500000000066</v>
      </c>
      <c r="F17">
        <f t="shared" si="0"/>
        <v>5.9774999999999956</v>
      </c>
      <c r="G17">
        <f t="shared" si="1"/>
        <v>2.8866500000000066</v>
      </c>
      <c r="H17" s="20">
        <f t="shared" si="2"/>
        <v>8.9345999999999997</v>
      </c>
      <c r="I17" s="19">
        <f t="shared" si="3"/>
        <v>31.87048105119425</v>
      </c>
      <c r="J17">
        <f t="shared" si="4"/>
        <v>35.032346159872787</v>
      </c>
      <c r="K17">
        <f t="shared" si="5"/>
        <v>0.78850759966867523</v>
      </c>
      <c r="L17">
        <f t="shared" si="6"/>
        <v>32.308665189264282</v>
      </c>
      <c r="M17">
        <f t="shared" si="7"/>
        <v>66.902827211067034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I5" sqref="I5:S17"/>
    </sheetView>
  </sheetViews>
  <sheetFormatPr baseColWidth="10" defaultRowHeight="14" x14ac:dyDescent="0"/>
  <cols>
    <col min="2" max="2" width="10.83203125" style="19"/>
    <col min="9" max="9" width="10.83203125" style="19"/>
    <col min="14" max="14" width="10.83203125" style="19"/>
  </cols>
  <sheetData>
    <row r="1" spans="1:19" ht="18">
      <c r="A1" s="69" t="s">
        <v>106</v>
      </c>
      <c r="H1" s="21"/>
      <c r="M1" s="21"/>
    </row>
    <row r="2" spans="1:19">
      <c r="A2" s="28"/>
      <c r="B2" s="70"/>
      <c r="C2" s="44"/>
      <c r="D2" s="44"/>
      <c r="E2" s="44"/>
      <c r="F2" s="44"/>
      <c r="G2" s="44"/>
      <c r="H2" s="28"/>
      <c r="I2" s="70"/>
      <c r="M2" s="21"/>
    </row>
    <row r="3" spans="1:19" ht="16">
      <c r="A3" s="28"/>
      <c r="B3" s="71" t="s">
        <v>113</v>
      </c>
      <c r="C3" s="72"/>
      <c r="D3" s="72"/>
      <c r="E3" s="72"/>
      <c r="F3" s="72"/>
      <c r="G3" s="72"/>
      <c r="H3" s="73"/>
      <c r="I3" s="74" t="s">
        <v>114</v>
      </c>
      <c r="J3" s="75"/>
      <c r="K3" s="75"/>
      <c r="L3" s="75"/>
      <c r="M3" s="75"/>
      <c r="N3" s="76"/>
      <c r="O3" s="75" t="s">
        <v>108</v>
      </c>
      <c r="P3" s="75"/>
      <c r="Q3" s="75"/>
      <c r="R3" s="75"/>
      <c r="S3" s="75"/>
    </row>
    <row r="4" spans="1:19">
      <c r="A4" s="28"/>
      <c r="B4" s="70" t="s">
        <v>30</v>
      </c>
      <c r="C4" s="44" t="s">
        <v>31</v>
      </c>
      <c r="D4" s="44" t="s">
        <v>39</v>
      </c>
      <c r="E4" s="44" t="s">
        <v>40</v>
      </c>
      <c r="F4" s="44" t="s">
        <v>109</v>
      </c>
      <c r="G4" s="44" t="s">
        <v>110</v>
      </c>
      <c r="H4" s="28" t="s">
        <v>115</v>
      </c>
      <c r="I4" s="70" t="s">
        <v>33</v>
      </c>
      <c r="J4" s="47" t="s">
        <v>34</v>
      </c>
      <c r="K4" s="47" t="s">
        <v>37</v>
      </c>
      <c r="L4" s="47" t="s">
        <v>38</v>
      </c>
      <c r="M4" s="47" t="s">
        <v>112</v>
      </c>
      <c r="N4" s="77" t="s">
        <v>116</v>
      </c>
      <c r="O4" s="28" t="s">
        <v>33</v>
      </c>
      <c r="P4" s="47" t="s">
        <v>34</v>
      </c>
      <c r="Q4" s="47" t="s">
        <v>37</v>
      </c>
      <c r="R4" s="47" t="s">
        <v>38</v>
      </c>
      <c r="S4" s="47" t="s">
        <v>112</v>
      </c>
    </row>
    <row r="5" spans="1:19">
      <c r="A5" s="21" t="s">
        <v>42</v>
      </c>
      <c r="B5" s="19">
        <f>MUD!T5-MUD!T6</f>
        <v>1.7700000000000102</v>
      </c>
      <c r="C5">
        <f>MUD!T6</f>
        <v>1.7249999999999974</v>
      </c>
      <c r="D5">
        <f>SAND!R3</f>
        <v>1.5000000000000568E-3</v>
      </c>
      <c r="E5">
        <f>SAND!R4</f>
        <v>0.88664999999999949</v>
      </c>
      <c r="F5">
        <f>B5+C5</f>
        <v>3.4950000000000077</v>
      </c>
      <c r="G5">
        <f>E5</f>
        <v>0.88664999999999949</v>
      </c>
      <c r="H5" s="21">
        <f>B5+D5+C5+E5</f>
        <v>4.3831500000000077</v>
      </c>
      <c r="I5" s="19">
        <f>(C5/H5)*100</f>
        <v>39.35525820471566</v>
      </c>
      <c r="J5">
        <f>(B5/H5)*100</f>
        <v>40.381917114404189</v>
      </c>
      <c r="K5">
        <f>(D5/H5)*100</f>
        <v>3.4221963656275833E-2</v>
      </c>
      <c r="L5">
        <f>(E5/H5)*100</f>
        <v>20.228602717223868</v>
      </c>
      <c r="M5">
        <f>(F5/H5)*100</f>
        <v>79.737175319119842</v>
      </c>
      <c r="N5" s="19">
        <f>(H5/'Final Total Dried Solids'!H5)*100</f>
        <v>92.342940209834481</v>
      </c>
      <c r="O5">
        <f>(C5/'Final Total Dried Solids'!H5)*100</f>
        <v>36.341802553406559</v>
      </c>
      <c r="P5">
        <f>(B5/'Final Total Dried Solids'!H5)*100</f>
        <v>37.289849576539183</v>
      </c>
      <c r="Q5">
        <f>(D5/'Final Total Dried Solids'!H5)*100</f>
        <v>3.1601567437746086E-2</v>
      </c>
      <c r="R5">
        <f>(E5/'Final Total Dried Solids'!H5)*100</f>
        <v>18.679686512450992</v>
      </c>
      <c r="S5">
        <f>(F5/'Final Total Dried Solids'!H5)*100</f>
        <v>73.631652129945735</v>
      </c>
    </row>
    <row r="6" spans="1:19">
      <c r="A6" s="21" t="s">
        <v>43</v>
      </c>
      <c r="B6" s="19">
        <f>MUD!T7-MUD!T8</f>
        <v>1.8899999999999917</v>
      </c>
      <c r="C6">
        <f>MUD!T8</f>
        <v>2.0000000000000004</v>
      </c>
      <c r="D6">
        <f>SAND!R5</f>
        <v>5.0999999999987722E-3</v>
      </c>
      <c r="E6">
        <f>SAND!R6</f>
        <v>1.3768000000000029</v>
      </c>
      <c r="F6">
        <f t="shared" ref="F6:F17" si="0">B6+C6</f>
        <v>3.8899999999999921</v>
      </c>
      <c r="G6">
        <f t="shared" ref="G6:G17" si="1">E6</f>
        <v>1.3768000000000029</v>
      </c>
      <c r="H6" s="21">
        <f t="shared" ref="H6:H17" si="2">B6+D6+C6+E6</f>
        <v>5.2718999999999934</v>
      </c>
      <c r="I6" s="19">
        <f t="shared" ref="I6:I17" si="3">(C6/H6)*100</f>
        <v>37.936986665149242</v>
      </c>
      <c r="J6">
        <f t="shared" ref="J6:J17" si="4">(B6/H6)*100</f>
        <v>35.850452398565871</v>
      </c>
      <c r="K6">
        <f t="shared" ref="K6:K17" si="5">(D6/H6)*100</f>
        <v>9.6739315996107259E-2</v>
      </c>
      <c r="L6">
        <f t="shared" ref="L6:L17" si="6">(E6/H6)*100</f>
        <v>26.115821620288788</v>
      </c>
      <c r="M6">
        <f t="shared" ref="M6:M17" si="7">(F6/H6)*100</f>
        <v>73.787439063715112</v>
      </c>
      <c r="N6" s="19">
        <f>(H6/'Final Total Dried Solids'!H6)*100</f>
        <v>92.881367876742999</v>
      </c>
      <c r="O6">
        <f>(C6/'Final Total Dried Solids'!H6)*100</f>
        <v>35.23639214580821</v>
      </c>
      <c r="P6">
        <f>(B6/'Final Total Dried Solids'!H6)*100</f>
        <v>33.298390577788602</v>
      </c>
      <c r="Q6">
        <f>(D6/'Final Total Dried Solids'!H6)*100</f>
        <v>8.9852799971789271E-2</v>
      </c>
      <c r="R6">
        <f>(E6/'Final Total Dried Solids'!H6)*100</f>
        <v>24.256732353174414</v>
      </c>
      <c r="S6">
        <f>(F6/'Final Total Dried Solids'!H6)*100</f>
        <v>68.534782723596805</v>
      </c>
    </row>
    <row r="7" spans="1:19">
      <c r="A7" s="21" t="s">
        <v>44</v>
      </c>
      <c r="B7" s="19">
        <f>MUD!T9-MUD!T10</f>
        <v>2.0999999999999908</v>
      </c>
      <c r="C7">
        <f>MUD!T10</f>
        <v>2.3275000000000032</v>
      </c>
      <c r="D7">
        <v>0</v>
      </c>
      <c r="E7">
        <f>SAND!R8</f>
        <v>1.0013500000000022</v>
      </c>
      <c r="F7">
        <f t="shared" si="0"/>
        <v>4.427499999999994</v>
      </c>
      <c r="G7">
        <f t="shared" si="1"/>
        <v>1.0013500000000022</v>
      </c>
      <c r="H7" s="21">
        <f t="shared" si="2"/>
        <v>5.4288499999999962</v>
      </c>
      <c r="I7" s="19">
        <f t="shared" si="3"/>
        <v>42.87279994842379</v>
      </c>
      <c r="J7">
        <f t="shared" si="4"/>
        <v>38.682225517374626</v>
      </c>
      <c r="K7">
        <f t="shared" si="5"/>
        <v>0</v>
      </c>
      <c r="L7">
        <f t="shared" si="6"/>
        <v>18.444974534201588</v>
      </c>
      <c r="M7">
        <f t="shared" si="7"/>
        <v>81.555025465798408</v>
      </c>
      <c r="N7" s="19">
        <f>(H7/'Final Total Dried Solids'!H7)*100</f>
        <v>91.817543740962066</v>
      </c>
      <c r="O7">
        <f>(C7/'Final Total Dried Solids'!H7)*100</f>
        <v>39.364751845619175</v>
      </c>
      <c r="P7">
        <f>(B7/'Final Total Dried Solids'!H7)*100</f>
        <v>35.517069334393035</v>
      </c>
      <c r="Q7">
        <f>(D7/'Final Total Dried Solids'!H7)*100</f>
        <v>0</v>
      </c>
      <c r="R7">
        <f>(E7/'Final Total Dried Solids'!H7)*100</f>
        <v>16.935722560949856</v>
      </c>
      <c r="S7">
        <f>(F7/'Final Total Dried Solids'!H7)*100</f>
        <v>74.88182118001221</v>
      </c>
    </row>
    <row r="8" spans="1:19">
      <c r="A8" s="21" t="s">
        <v>45</v>
      </c>
      <c r="B8" s="19">
        <f>MUD!T11-MUD!T12</f>
        <v>2.4950000000000023</v>
      </c>
      <c r="C8">
        <f>MUD!T12</f>
        <v>2.7274999999999925</v>
      </c>
      <c r="D8">
        <f>SAND!R10</f>
        <v>0.2339500000000001</v>
      </c>
      <c r="E8">
        <f>SAND!R9</f>
        <v>1.0179000000000045</v>
      </c>
      <c r="F8">
        <f t="shared" si="0"/>
        <v>5.2224999999999948</v>
      </c>
      <c r="G8">
        <f t="shared" si="1"/>
        <v>1.0179000000000045</v>
      </c>
      <c r="H8" s="21">
        <f t="shared" si="2"/>
        <v>6.4743499999999994</v>
      </c>
      <c r="I8" s="19">
        <f t="shared" si="3"/>
        <v>42.127781167221308</v>
      </c>
      <c r="J8">
        <f t="shared" si="4"/>
        <v>38.536687080556383</v>
      </c>
      <c r="K8">
        <f t="shared" si="5"/>
        <v>3.6134901573130915</v>
      </c>
      <c r="L8">
        <f t="shared" si="6"/>
        <v>15.722041594909211</v>
      </c>
      <c r="M8">
        <f t="shared" si="7"/>
        <v>80.664468247777705</v>
      </c>
      <c r="N8" s="19">
        <f>(H8/'Final Total Dried Solids'!H8)*100</f>
        <v>92.054114769948171</v>
      </c>
      <c r="O8">
        <f>(C8/'Final Total Dried Solids'!H8)*100</f>
        <v>38.780356025706517</v>
      </c>
      <c r="P8">
        <f>(B8/'Final Total Dried Solids'!H8)*100</f>
        <v>35.474606153671168</v>
      </c>
      <c r="Q8">
        <f>(D8/'Final Total Dried Solids'!H8)*100</f>
        <v>3.3263663766137737</v>
      </c>
      <c r="R8">
        <f>(E8/'Final Total Dried Solids'!H8)*100</f>
        <v>14.472786213956715</v>
      </c>
      <c r="S8">
        <f>(F8/'Final Total Dried Solids'!H8)*100</f>
        <v>74.254962179377685</v>
      </c>
    </row>
    <row r="9" spans="1:19">
      <c r="A9" s="21" t="s">
        <v>46</v>
      </c>
      <c r="B9" s="19">
        <f>MUD!T13-MUD!T14</f>
        <v>2.3699999999999828</v>
      </c>
      <c r="C9">
        <f>MUD!T14</f>
        <v>2.7349999999999972</v>
      </c>
      <c r="D9">
        <f>SAND!R11</f>
        <v>1.0499999999993292E-3</v>
      </c>
      <c r="E9">
        <f>SAND!R12</f>
        <v>1.0235999999999983</v>
      </c>
      <c r="F9">
        <f t="shared" si="0"/>
        <v>5.10499999999998</v>
      </c>
      <c r="G9">
        <f t="shared" si="1"/>
        <v>1.0235999999999983</v>
      </c>
      <c r="H9" s="21">
        <f t="shared" si="2"/>
        <v>6.1296499999999776</v>
      </c>
      <c r="I9" s="19">
        <f t="shared" si="3"/>
        <v>44.61918706614582</v>
      </c>
      <c r="J9">
        <f t="shared" si="4"/>
        <v>38.664524075599608</v>
      </c>
      <c r="K9">
        <f t="shared" si="5"/>
        <v>1.7129852438545971E-2</v>
      </c>
      <c r="L9">
        <f t="shared" si="6"/>
        <v>16.699159005816025</v>
      </c>
      <c r="M9">
        <f t="shared" si="7"/>
        <v>83.283711141745428</v>
      </c>
      <c r="N9" s="19">
        <f>(H9/'Final Total Dried Solids'!H9)*100</f>
        <v>91.798331661000645</v>
      </c>
      <c r="O9">
        <f>(C9/'Final Total Dried Solids'!H9)*100</f>
        <v>40.959669327422837</v>
      </c>
      <c r="P9">
        <f>(B9/'Final Total Dried Solids'!H9)*100</f>
        <v>35.493388046066372</v>
      </c>
      <c r="Q9">
        <f>(D9/'Final Total Dried Solids'!H9)*100</f>
        <v>1.5724918754576437E-2</v>
      </c>
      <c r="R9">
        <f>(E9/'Final Total Dried Solids'!H9)*100</f>
        <v>15.329549368756853</v>
      </c>
      <c r="S9">
        <f>(F9/'Final Total Dried Solids'!H9)*100</f>
        <v>76.453057373489202</v>
      </c>
    </row>
    <row r="10" spans="1:19">
      <c r="A10" s="21" t="s">
        <v>73</v>
      </c>
      <c r="B10" s="19">
        <f>MUD!T15-MUD!T16</f>
        <v>1.6175000000000108</v>
      </c>
      <c r="C10">
        <f>MUD!T16</f>
        <v>2.0724999999999922</v>
      </c>
      <c r="D10">
        <f>SAND!R13</f>
        <v>5.0000000001659828E-5</v>
      </c>
      <c r="E10">
        <f>SAND!R14</f>
        <v>0.65760000000000218</v>
      </c>
      <c r="F10">
        <f t="shared" si="0"/>
        <v>3.6900000000000031</v>
      </c>
      <c r="G10">
        <f t="shared" si="1"/>
        <v>0.65760000000000218</v>
      </c>
      <c r="H10" s="21">
        <f t="shared" si="2"/>
        <v>4.3476500000000069</v>
      </c>
      <c r="I10" s="19">
        <f t="shared" si="3"/>
        <v>47.669430611939525</v>
      </c>
      <c r="J10">
        <f t="shared" si="4"/>
        <v>37.204006762274062</v>
      </c>
      <c r="K10">
        <f t="shared" si="5"/>
        <v>1.1500465769245397E-3</v>
      </c>
      <c r="L10">
        <f t="shared" si="6"/>
        <v>15.125412579209485</v>
      </c>
      <c r="M10">
        <f t="shared" si="7"/>
        <v>84.873437374213594</v>
      </c>
      <c r="N10" s="19">
        <f>(H10/'Final Total Dried Solids'!H10)*100</f>
        <v>91.482288082988759</v>
      </c>
      <c r="O10">
        <f>(C10/'Final Total Dried Solids'!H10)*100</f>
        <v>43.609085839934956</v>
      </c>
      <c r="P10">
        <f>(B10/'Final Total Dried Solids'!H10)*100</f>
        <v>34.035076644678178</v>
      </c>
      <c r="Q10">
        <f>(D10/'Final Total Dried Solids'!H10)*100</f>
        <v>1.0520889225906582E-3</v>
      </c>
      <c r="R10">
        <f>(E10/'Final Total Dried Solids'!H10)*100</f>
        <v>13.83707350945304</v>
      </c>
      <c r="S10">
        <f>(F10/'Final Total Dried Solids'!H10)*100</f>
        <v>77.644162484613119</v>
      </c>
    </row>
    <row r="11" spans="1:19">
      <c r="A11" s="21" t="s">
        <v>74</v>
      </c>
      <c r="B11" s="19">
        <f>MUD!T17-MUD!T18</f>
        <v>2.2024999999999735</v>
      </c>
      <c r="C11">
        <f>MUD!T18</f>
        <v>2.6175000000000046</v>
      </c>
      <c r="D11">
        <f>SAND!R15</f>
        <v>5.5050000000001376E-2</v>
      </c>
      <c r="E11">
        <f>SAND!R16</f>
        <v>1.2864500000000021</v>
      </c>
      <c r="F11">
        <f t="shared" si="0"/>
        <v>4.8199999999999781</v>
      </c>
      <c r="G11">
        <f t="shared" si="1"/>
        <v>1.2864500000000021</v>
      </c>
      <c r="H11" s="21">
        <f t="shared" si="2"/>
        <v>6.1614999999999815</v>
      </c>
      <c r="I11" s="19">
        <f t="shared" si="3"/>
        <v>42.481538586383387</v>
      </c>
      <c r="J11">
        <f t="shared" si="4"/>
        <v>35.746165706402337</v>
      </c>
      <c r="K11">
        <f t="shared" si="5"/>
        <v>0.89345126998298363</v>
      </c>
      <c r="L11">
        <f t="shared" si="6"/>
        <v>20.87884443723129</v>
      </c>
      <c r="M11">
        <f t="shared" si="7"/>
        <v>78.227704292785731</v>
      </c>
      <c r="N11" s="19">
        <f>(H11/'Final Total Dried Solids'!H11)*100</f>
        <v>92.372849593343446</v>
      </c>
      <c r="O11">
        <f>(C11/'Final Total Dried Solids'!H11)*100</f>
        <v>39.241407743338087</v>
      </c>
      <c r="P11">
        <f>(B11/'Final Total Dried Solids'!H11)*100</f>
        <v>33.019751883362346</v>
      </c>
      <c r="Q11">
        <f>(D11/'Final Total Dried Solids'!H11)*100</f>
        <v>0.8253063978111983</v>
      </c>
      <c r="R11">
        <f>(E11/'Final Total Dried Solids'!H11)*100</f>
        <v>19.286383568831813</v>
      </c>
      <c r="S11">
        <f>(F11/'Final Total Dried Solids'!H11)*100</f>
        <v>72.261159626700433</v>
      </c>
    </row>
    <row r="12" spans="1:19">
      <c r="A12" s="21" t="s">
        <v>75</v>
      </c>
      <c r="B12" s="19">
        <f>MUD!T19-MUD!T20</f>
        <v>1.867500000000005</v>
      </c>
      <c r="C12">
        <f>MUD!T20</f>
        <v>2.1399999999999961</v>
      </c>
      <c r="D12">
        <f>SAND!R17</f>
        <v>3.9999999999977831E-3</v>
      </c>
      <c r="E12">
        <f>SAND!R18</f>
        <v>1.4228500000000039</v>
      </c>
      <c r="F12">
        <f t="shared" si="0"/>
        <v>4.0075000000000012</v>
      </c>
      <c r="G12">
        <f t="shared" si="1"/>
        <v>1.4228500000000039</v>
      </c>
      <c r="H12" s="21">
        <f t="shared" si="2"/>
        <v>5.4343500000000029</v>
      </c>
      <c r="I12" s="19">
        <f t="shared" si="3"/>
        <v>39.37913457911241</v>
      </c>
      <c r="J12">
        <f t="shared" si="4"/>
        <v>34.364735432940535</v>
      </c>
      <c r="K12">
        <f t="shared" si="5"/>
        <v>7.3605859026337664E-2</v>
      </c>
      <c r="L12">
        <f t="shared" si="6"/>
        <v>26.182524128920718</v>
      </c>
      <c r="M12">
        <f t="shared" si="7"/>
        <v>73.743870012052938</v>
      </c>
      <c r="N12" s="19">
        <f>(H12/'Final Total Dried Solids'!H12)*100</f>
        <v>92.820298221941414</v>
      </c>
      <c r="O12">
        <f>(C12/'Final Total Dried Solids'!H12)*100</f>
        <v>36.551830153551784</v>
      </c>
      <c r="P12">
        <f>(B12/'Final Total Dried Solids'!H12)*100</f>
        <v>31.897449912036574</v>
      </c>
      <c r="Q12">
        <f>(D12/'Final Total Dried Solids'!H12)*100</f>
        <v>6.8321177857068399E-2</v>
      </c>
      <c r="R12">
        <f>(E12/'Final Total Dried Solids'!H12)*100</f>
        <v>24.30269697849598</v>
      </c>
      <c r="S12">
        <f>(F12/'Final Total Dried Solids'!H12)*100</f>
        <v>68.449280065588354</v>
      </c>
    </row>
    <row r="13" spans="1:19">
      <c r="A13" s="21" t="s">
        <v>76</v>
      </c>
      <c r="B13" s="19">
        <f>MUD!T21-MUD!T22</f>
        <v>2.2074999999999956</v>
      </c>
      <c r="C13">
        <f>MUD!T22</f>
        <v>2.4850000000000025</v>
      </c>
      <c r="D13">
        <f>SAND!R19</f>
        <v>6.5850000000001074E-2</v>
      </c>
      <c r="E13">
        <f>SAND!R20</f>
        <v>1.9807500000000005</v>
      </c>
      <c r="F13">
        <f t="shared" si="0"/>
        <v>4.6924999999999981</v>
      </c>
      <c r="G13">
        <f t="shared" si="1"/>
        <v>1.9807500000000005</v>
      </c>
      <c r="H13" s="21">
        <f t="shared" si="2"/>
        <v>6.7390999999999996</v>
      </c>
      <c r="I13" s="19">
        <f t="shared" si="3"/>
        <v>36.874360077755227</v>
      </c>
      <c r="J13">
        <f t="shared" si="4"/>
        <v>32.756599545933369</v>
      </c>
      <c r="K13">
        <f t="shared" si="5"/>
        <v>0.97713344511880029</v>
      </c>
      <c r="L13">
        <f t="shared" si="6"/>
        <v>29.391906931192601</v>
      </c>
      <c r="M13">
        <f t="shared" si="7"/>
        <v>69.630959623688611</v>
      </c>
      <c r="N13" s="19">
        <f>(H13/'Final Total Dried Solids'!H13)*100</f>
        <v>92.912093972315844</v>
      </c>
      <c r="O13">
        <f>(C13/'Final Total Dried Solids'!H13)*100</f>
        <v>34.260740087134053</v>
      </c>
      <c r="P13">
        <f>(B13/'Final Total Dried Solids'!H13)*100</f>
        <v>30.4348425522528</v>
      </c>
      <c r="Q13">
        <f>(D13/'Final Total Dried Solids'!H13)*100</f>
        <v>0.90787514476370712</v>
      </c>
      <c r="R13">
        <f>(E13/'Final Total Dried Solids'!H13)*100</f>
        <v>27.308636188165288</v>
      </c>
      <c r="S13">
        <f>(F13/'Final Total Dried Solids'!H13)*100</f>
        <v>64.695582639386856</v>
      </c>
    </row>
    <row r="14" spans="1:19">
      <c r="A14" s="21" t="s">
        <v>77</v>
      </c>
      <c r="B14" s="19">
        <f>MUD!T23-MUD!T24</f>
        <v>2.3874999999999922</v>
      </c>
      <c r="C14">
        <f>MUD!T24</f>
        <v>2.5925000000000074</v>
      </c>
      <c r="D14">
        <f>SAND!R21</f>
        <v>7.1650000000005321E-2</v>
      </c>
      <c r="E14">
        <f>SAND!R22</f>
        <v>2.3563499999999991</v>
      </c>
      <c r="F14">
        <f t="shared" si="0"/>
        <v>4.9799999999999995</v>
      </c>
      <c r="G14">
        <f t="shared" si="1"/>
        <v>2.3563499999999991</v>
      </c>
      <c r="H14" s="21">
        <f t="shared" si="2"/>
        <v>7.4080000000000039</v>
      </c>
      <c r="I14" s="19">
        <f t="shared" si="3"/>
        <v>34.995950323974164</v>
      </c>
      <c r="J14">
        <f t="shared" si="4"/>
        <v>32.228671706263377</v>
      </c>
      <c r="K14">
        <f t="shared" si="5"/>
        <v>0.96719762419013611</v>
      </c>
      <c r="L14">
        <f t="shared" si="6"/>
        <v>31.808180345572325</v>
      </c>
      <c r="M14">
        <f t="shared" si="7"/>
        <v>67.224622030237541</v>
      </c>
      <c r="N14" s="19">
        <f>(H14/'Final Total Dried Solids'!H14)*100</f>
        <v>93.067665016708901</v>
      </c>
      <c r="O14">
        <f>(C14/'Final Total Dried Solids'!H14)*100</f>
        <v>32.569913816930132</v>
      </c>
      <c r="P14">
        <f>(B14/'Final Total Dried Solids'!H14)*100</f>
        <v>29.994472222920045</v>
      </c>
      <c r="Q14">
        <f>(D14/'Final Total Dried Solids'!H14)*100</f>
        <v>0.90014824493084289</v>
      </c>
      <c r="R14">
        <f>(E14/'Final Total Dried Solids'!H14)*100</f>
        <v>29.603130731927891</v>
      </c>
      <c r="S14">
        <f>(F14/'Final Total Dried Solids'!H14)*100</f>
        <v>62.56438603985017</v>
      </c>
    </row>
    <row r="15" spans="1:19">
      <c r="A15" s="21" t="s">
        <v>78</v>
      </c>
      <c r="B15" s="19">
        <f>MUD!T25-MUD!T26</f>
        <v>1.9000000000000017</v>
      </c>
      <c r="C15">
        <f>MUD!T26</f>
        <v>2.0225000000000035</v>
      </c>
      <c r="D15">
        <f>SAND!R23</f>
        <v>7.650000000001711E-3</v>
      </c>
      <c r="E15">
        <f>SAND!R24</f>
        <v>1.8438000000000017</v>
      </c>
      <c r="F15">
        <f t="shared" si="0"/>
        <v>3.9225000000000052</v>
      </c>
      <c r="G15">
        <f t="shared" si="1"/>
        <v>1.8438000000000017</v>
      </c>
      <c r="H15" s="21">
        <f t="shared" si="2"/>
        <v>5.7739500000000081</v>
      </c>
      <c r="I15" s="19">
        <f t="shared" si="3"/>
        <v>35.028013751418015</v>
      </c>
      <c r="J15">
        <f t="shared" si="4"/>
        <v>32.906415885139275</v>
      </c>
      <c r="K15">
        <f t="shared" si="5"/>
        <v>0.13249162185335345</v>
      </c>
      <c r="L15">
        <f t="shared" si="6"/>
        <v>31.933078741589366</v>
      </c>
      <c r="M15">
        <f t="shared" si="7"/>
        <v>67.934429636557297</v>
      </c>
      <c r="N15" s="19">
        <f>(H15/'Final Total Dried Solids'!H15)*100</f>
        <v>91.642726767716852</v>
      </c>
      <c r="O15">
        <f>(C15/'Final Total Dried Solids'!H15)*100</f>
        <v>32.100626934370304</v>
      </c>
      <c r="P15">
        <f>(B15/'Final Total Dried Solids'!H15)*100</f>
        <v>30.156336798666761</v>
      </c>
      <c r="Q15">
        <f>(D15/'Final Total Dried Solids'!H15)*100</f>
        <v>0.12141893500518533</v>
      </c>
      <c r="R15">
        <f>(E15/'Final Total Dried Solids'!H15)*100</f>
        <v>29.264344099674616</v>
      </c>
      <c r="S15">
        <f>(F15/'Final Total Dried Solids'!H15)*100</f>
        <v>62.256963733037061</v>
      </c>
    </row>
    <row r="16" spans="1:19">
      <c r="A16" s="21" t="s">
        <v>79</v>
      </c>
      <c r="B16" s="19">
        <f>MUD!T27-MUD!T28</f>
        <v>2.1799999999999979</v>
      </c>
      <c r="C16">
        <f>MUD!T28</f>
        <v>1.9150000000000043</v>
      </c>
      <c r="D16">
        <f>SAND!R25</f>
        <v>0.32730000000000103</v>
      </c>
      <c r="E16">
        <f>SAND!R26</f>
        <v>2.0604000000000013</v>
      </c>
      <c r="F16">
        <f t="shared" si="0"/>
        <v>4.0950000000000024</v>
      </c>
      <c r="G16">
        <f t="shared" si="1"/>
        <v>2.0604000000000013</v>
      </c>
      <c r="H16" s="21">
        <f t="shared" si="2"/>
        <v>6.4827000000000048</v>
      </c>
      <c r="I16" s="19">
        <f t="shared" si="3"/>
        <v>29.540160735496059</v>
      </c>
      <c r="J16">
        <f t="shared" si="4"/>
        <v>33.627963657118123</v>
      </c>
      <c r="K16">
        <f t="shared" si="5"/>
        <v>5.0488222499884428</v>
      </c>
      <c r="L16">
        <f t="shared" si="6"/>
        <v>31.783053357397378</v>
      </c>
      <c r="M16">
        <f t="shared" si="7"/>
        <v>63.168124392614175</v>
      </c>
      <c r="N16" s="19">
        <f>(H16/'Final Total Dried Solids'!H16)*100</f>
        <v>93.979414322992312</v>
      </c>
      <c r="O16">
        <f>(C16/'Final Total Dried Solids'!H16)*100</f>
        <v>27.761670049289727</v>
      </c>
      <c r="P16">
        <f>(B16/'Final Total Dried Solids'!H16)*100</f>
        <v>31.603363293708313</v>
      </c>
      <c r="Q16">
        <f>(D16/'Final Total Dried Solids'!H16)*100</f>
        <v>4.7448535807480612</v>
      </c>
      <c r="R16">
        <f>(E16/'Final Total Dried Solids'!H16)*100</f>
        <v>29.869527399246198</v>
      </c>
      <c r="S16">
        <f>(F16/'Final Total Dried Solids'!H16)*100</f>
        <v>59.365033342998039</v>
      </c>
    </row>
    <row r="17" spans="1:19">
      <c r="A17" s="21" t="s">
        <v>98</v>
      </c>
      <c r="B17" s="19">
        <f>MUD!T29-MUD!T30</f>
        <v>3.0650000000000013</v>
      </c>
      <c r="C17">
        <f>MUD!T30</f>
        <v>2.4800000000000031</v>
      </c>
      <c r="D17">
        <f>SAND!R27</f>
        <v>6.7749999999996646E-2</v>
      </c>
      <c r="E17">
        <f>SAND!R28</f>
        <v>2.8374000000000059</v>
      </c>
      <c r="F17">
        <f t="shared" si="0"/>
        <v>5.5450000000000044</v>
      </c>
      <c r="G17">
        <f t="shared" si="1"/>
        <v>2.8374000000000059</v>
      </c>
      <c r="H17" s="21">
        <f t="shared" si="2"/>
        <v>8.4501500000000078</v>
      </c>
      <c r="I17" s="19">
        <f t="shared" si="3"/>
        <v>29.348591445122285</v>
      </c>
      <c r="J17">
        <f t="shared" si="4"/>
        <v>36.271545475524086</v>
      </c>
      <c r="K17">
        <f t="shared" si="5"/>
        <v>0.80176091548666684</v>
      </c>
      <c r="L17">
        <f t="shared" si="6"/>
        <v>33.578102163866951</v>
      </c>
      <c r="M17">
        <f t="shared" si="7"/>
        <v>65.62013692064636</v>
      </c>
      <c r="N17" s="19">
        <f>(H17/'Final Total Dried Solids'!H17)*100</f>
        <v>94.577821055223609</v>
      </c>
      <c r="O17">
        <f>(C17/'Final Total Dried Solids'!H17)*100</f>
        <v>27.757258299196419</v>
      </c>
      <c r="P17">
        <f>(B17/'Final Total Dried Solids'!H17)*100</f>
        <v>34.304837373805228</v>
      </c>
      <c r="Q17">
        <f>(D17/'Final Total Dried Solids'!H17)*100</f>
        <v>0.75828800393970242</v>
      </c>
      <c r="R17">
        <f>(E17/'Final Total Dried Solids'!H17)*100</f>
        <v>31.757437378282248</v>
      </c>
      <c r="S17">
        <f>(F17/'Final Total Dried Solids'!H17)*100</f>
        <v>62.062095673001636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J21" sqref="J21"/>
    </sheetView>
  </sheetViews>
  <sheetFormatPr baseColWidth="10" defaultRowHeight="14" x14ac:dyDescent="0"/>
  <cols>
    <col min="2" max="2" width="10.83203125" style="19"/>
    <col min="9" max="9" width="10.83203125" style="19"/>
    <col min="14" max="14" width="10.83203125" style="19"/>
  </cols>
  <sheetData>
    <row r="1" spans="1:19">
      <c r="A1" s="78" t="s">
        <v>106</v>
      </c>
      <c r="B1" s="80"/>
      <c r="C1" s="79"/>
      <c r="D1" s="79"/>
      <c r="E1" s="79"/>
      <c r="F1" s="79"/>
      <c r="G1" s="79"/>
      <c r="H1" s="78"/>
      <c r="I1" s="80"/>
      <c r="J1" s="79"/>
      <c r="K1" s="79"/>
      <c r="L1" s="79"/>
      <c r="M1" s="78"/>
      <c r="N1" s="80"/>
      <c r="O1" s="79"/>
      <c r="P1" s="79"/>
      <c r="Q1" s="79"/>
      <c r="R1" s="79"/>
      <c r="S1" s="79"/>
    </row>
    <row r="2" spans="1:19">
      <c r="A2" s="78"/>
      <c r="B2" s="80"/>
      <c r="C2" s="79"/>
      <c r="D2" s="79"/>
      <c r="E2" s="79"/>
      <c r="F2" s="79"/>
      <c r="G2" s="79"/>
      <c r="H2" s="78"/>
      <c r="I2" s="80"/>
      <c r="J2" s="79"/>
      <c r="K2" s="79"/>
      <c r="L2" s="79"/>
      <c r="M2" s="78"/>
      <c r="N2" s="80"/>
      <c r="O2" s="79"/>
      <c r="P2" s="79"/>
      <c r="Q2" s="79"/>
      <c r="R2" s="79"/>
      <c r="S2" s="79"/>
    </row>
    <row r="3" spans="1:19">
      <c r="A3" s="78"/>
      <c r="B3" s="81" t="s">
        <v>113</v>
      </c>
      <c r="C3" s="82"/>
      <c r="D3" s="82"/>
      <c r="E3" s="82"/>
      <c r="F3" s="82"/>
      <c r="G3" s="82"/>
      <c r="H3" s="83"/>
      <c r="I3" s="84" t="s">
        <v>117</v>
      </c>
      <c r="J3" s="82"/>
      <c r="K3" s="82"/>
      <c r="L3" s="82"/>
      <c r="M3" s="83"/>
      <c r="N3" s="84" t="s">
        <v>108</v>
      </c>
      <c r="O3" s="82"/>
      <c r="P3" s="82"/>
      <c r="Q3" s="82"/>
      <c r="R3" s="82"/>
      <c r="S3" s="82"/>
    </row>
    <row r="4" spans="1:19">
      <c r="A4" s="78"/>
      <c r="B4" s="80" t="s">
        <v>30</v>
      </c>
      <c r="C4" s="79" t="s">
        <v>31</v>
      </c>
      <c r="D4" s="79" t="s">
        <v>39</v>
      </c>
      <c r="E4" s="79" t="s">
        <v>40</v>
      </c>
      <c r="F4" s="79" t="s">
        <v>109</v>
      </c>
      <c r="G4" s="79" t="s">
        <v>110</v>
      </c>
      <c r="H4" s="78" t="s">
        <v>118</v>
      </c>
      <c r="I4" s="80" t="s">
        <v>33</v>
      </c>
      <c r="J4" s="79" t="s">
        <v>34</v>
      </c>
      <c r="K4" s="79" t="s">
        <v>37</v>
      </c>
      <c r="L4" s="79" t="s">
        <v>38</v>
      </c>
      <c r="M4" s="78" t="s">
        <v>112</v>
      </c>
      <c r="N4" s="80" t="s">
        <v>119</v>
      </c>
      <c r="O4" s="79" t="s">
        <v>33</v>
      </c>
      <c r="P4" s="79" t="s">
        <v>34</v>
      </c>
      <c r="Q4" s="79" t="s">
        <v>37</v>
      </c>
      <c r="R4" s="79" t="s">
        <v>38</v>
      </c>
      <c r="S4" s="79" t="s">
        <v>112</v>
      </c>
    </row>
    <row r="5" spans="1:19">
      <c r="A5" s="21" t="s">
        <v>42</v>
      </c>
      <c r="B5" s="19">
        <f>'Final Total Dried Solids'!B5-'Final Total Fixed Dried Solids'!B5</f>
        <v>5.2499999999988667E-2</v>
      </c>
      <c r="C5">
        <f>'Final Total Dried Solids'!C5-'Final Total Fixed Dried Solids'!C5</f>
        <v>0.29250000000000664</v>
      </c>
      <c r="D5">
        <f>'Final Total Dried Solids'!D5-'Final Total Fixed Dried Solids'!D5</f>
        <v>1.8000000000029104E-3</v>
      </c>
      <c r="E5">
        <f>'Final Total Dried Solids'!E5-'Final Total Fixed Dried Solids'!E5</f>
        <v>1.6649999999998499E-2</v>
      </c>
      <c r="F5">
        <f>B5+C5</f>
        <v>0.34499999999999531</v>
      </c>
      <c r="G5">
        <f>E5</f>
        <v>1.6649999999998499E-2</v>
      </c>
      <c r="H5">
        <f>B5+C5+D5+E5</f>
        <v>0.36344999999999672</v>
      </c>
      <c r="I5" s="19">
        <f>(C5/H5)*100</f>
        <v>80.478745356998019</v>
      </c>
      <c r="J5">
        <f>(B5/H5)*100</f>
        <v>14.44490301279107</v>
      </c>
      <c r="K5">
        <f>(D5/H5)*100</f>
        <v>0.49525381758231574</v>
      </c>
      <c r="L5">
        <f>(E5/H5)*100</f>
        <v>4.5810978126286006</v>
      </c>
      <c r="M5">
        <f>(F5/H5)*100</f>
        <v>94.923648369789078</v>
      </c>
      <c r="N5" s="19">
        <f>(H5/'Final Total Dried Solids'!H5)*100</f>
        <v>7.6570597901655155</v>
      </c>
      <c r="O5">
        <f>(C5/'Final Total Dried Solids'!H5)*100</f>
        <v>6.1623056503603921</v>
      </c>
      <c r="P5">
        <f>(B5/'Final Total Dried Solids'!H5)*100</f>
        <v>1.1060548603208322</v>
      </c>
      <c r="Q5">
        <f>(D5/'Final Total Dried Solids'!H5)*100</f>
        <v>3.7921880925355179E-2</v>
      </c>
      <c r="R5">
        <f>(E5/'Final Total Dried Solids'!H5)*100</f>
        <v>0.35077739855893658</v>
      </c>
      <c r="S5">
        <f>(F5/'Final Total Dried Solids'!H5)*100</f>
        <v>7.2683605106812239</v>
      </c>
    </row>
    <row r="6" spans="1:19">
      <c r="A6" s="21" t="s">
        <v>43</v>
      </c>
      <c r="B6" s="19">
        <f>'Final Total Dried Solids'!B6-'Final Total Fixed Dried Solids'!B6</f>
        <v>3.2500000000001972E-2</v>
      </c>
      <c r="C6">
        <f>'Final Total Dried Solids'!C6-'Final Total Fixed Dried Solids'!C6</f>
        <v>0.34000000000000696</v>
      </c>
      <c r="D6">
        <f>'Final Total Dried Solids'!D6-'Final Total Fixed Dried Solids'!D6</f>
        <v>2.0999999999986585E-3</v>
      </c>
      <c r="E6">
        <f>'Final Total Dried Solids'!E6-'Final Total Fixed Dried Solids'!E6</f>
        <v>2.944999999999709E-2</v>
      </c>
      <c r="F6">
        <f t="shared" ref="F6:F17" si="0">B6+C6</f>
        <v>0.37250000000000894</v>
      </c>
      <c r="G6">
        <f t="shared" ref="G6:G17" si="1">E6</f>
        <v>2.944999999999709E-2</v>
      </c>
      <c r="H6">
        <f t="shared" ref="H6:H17" si="2">B6+C6+D6+E6</f>
        <v>0.40405000000000468</v>
      </c>
      <c r="I6" s="19">
        <f t="shared" ref="I6:I17" si="3">(C6/H6)*100</f>
        <v>84.148001484965491</v>
      </c>
      <c r="J6">
        <f t="shared" ref="J6:J17" si="4">(B6/H6)*100</f>
        <v>8.0435589654749649</v>
      </c>
      <c r="K6">
        <f t="shared" ref="K6:K17" si="5">(D6/H6)*100</f>
        <v>0.51973765623032653</v>
      </c>
      <c r="L6">
        <f t="shared" ref="L6:L17" si="6">(E6/H6)*100</f>
        <v>7.2887018933292289</v>
      </c>
      <c r="M6">
        <f t="shared" ref="M6:M17" si="7">(F6/H6)*100</f>
        <v>92.191560450440448</v>
      </c>
      <c r="N6" s="19">
        <f>(H6/'Final Total Dried Solids'!H6)*100</f>
        <v>7.1186321232569831</v>
      </c>
      <c r="O6">
        <f>(C6/'Final Total Dried Solids'!H6)*100</f>
        <v>5.990186664787517</v>
      </c>
      <c r="P6">
        <f>(B6/'Final Total Dried Solids'!H6)*100</f>
        <v>0.57259137236941804</v>
      </c>
      <c r="Q6">
        <f>(D6/'Final Total Dried Solids'!H6)*100</f>
        <v>3.6998211753074974E-2</v>
      </c>
      <c r="R6">
        <f>(E6/'Final Total Dried Solids'!H6)*100</f>
        <v>0.51885587434697444</v>
      </c>
      <c r="S6">
        <f>(F6/'Final Total Dried Solids'!H6)*100</f>
        <v>6.5627780371569342</v>
      </c>
    </row>
    <row r="7" spans="1:19">
      <c r="A7" s="21" t="s">
        <v>44</v>
      </c>
      <c r="B7" s="19">
        <f>'Final Total Dried Solids'!B7-'Final Total Fixed Dried Solids'!B7</f>
        <v>6.0000000000004494E-2</v>
      </c>
      <c r="C7">
        <f>'Final Total Dried Solids'!C7-'Final Total Fixed Dried Solids'!C7</f>
        <v>0.40250000000000563</v>
      </c>
      <c r="D7">
        <f>'Final Total Dried Solids'!D7-'Final Total Fixed Dried Solids'!D7</f>
        <v>0</v>
      </c>
      <c r="E7">
        <f>'Final Total Dried Solids'!E7-'Final Total Fixed Dried Solids'!E7</f>
        <v>2.1299999999996544E-2</v>
      </c>
      <c r="F7">
        <f t="shared" si="0"/>
        <v>0.46250000000001013</v>
      </c>
      <c r="G7">
        <f t="shared" si="1"/>
        <v>2.1299999999996544E-2</v>
      </c>
      <c r="H7">
        <f t="shared" si="2"/>
        <v>0.48380000000000667</v>
      </c>
      <c r="I7" s="19">
        <f t="shared" si="3"/>
        <v>83.195535345183984</v>
      </c>
      <c r="J7">
        <f t="shared" si="4"/>
        <v>12.401818933444329</v>
      </c>
      <c r="K7">
        <f t="shared" si="5"/>
        <v>0</v>
      </c>
      <c r="L7">
        <f t="shared" si="6"/>
        <v>4.4026457213716927</v>
      </c>
      <c r="M7">
        <f t="shared" si="7"/>
        <v>95.597354278628316</v>
      </c>
      <c r="N7" s="19">
        <f>(H7/'Final Total Dried Solids'!H7)*100</f>
        <v>8.1824562590379344</v>
      </c>
      <c r="O7">
        <f>(C7/'Final Total Dried Solids'!H7)*100</f>
        <v>6.807438289092123</v>
      </c>
      <c r="P7">
        <f>(B7/'Final Total Dried Solids'!H7)*100</f>
        <v>1.0147734095541672</v>
      </c>
      <c r="Q7">
        <f>(D7/'Final Total Dried Solids'!H7)*100</f>
        <v>0</v>
      </c>
      <c r="R7">
        <f>(E7/'Final Total Dried Solids'!H7)*100</f>
        <v>0.36024456039164393</v>
      </c>
      <c r="S7">
        <f>(F7/'Final Total Dried Solids'!H7)*100</f>
        <v>7.8222116986462904</v>
      </c>
    </row>
    <row r="8" spans="1:19">
      <c r="A8" s="21" t="s">
        <v>45</v>
      </c>
      <c r="B8" s="19">
        <f>'Final Total Dried Solids'!B8-'Final Total Fixed Dried Solids'!B8</f>
        <v>6.9999999999992735E-2</v>
      </c>
      <c r="C8">
        <f>'Final Total Dried Solids'!C8-'Final Total Fixed Dried Solids'!C8</f>
        <v>0.44750000000001178</v>
      </c>
      <c r="D8">
        <f>'Final Total Dried Solids'!D8-'Final Total Fixed Dried Solids'!D8</f>
        <v>2.899999999996794E-3</v>
      </c>
      <c r="E8">
        <f>'Final Total Dried Solids'!E8-'Final Total Fixed Dried Solids'!E8</f>
        <v>3.8450000000004536E-2</v>
      </c>
      <c r="F8">
        <f t="shared" si="0"/>
        <v>0.51750000000000451</v>
      </c>
      <c r="G8">
        <f t="shared" si="1"/>
        <v>3.8450000000004536E-2</v>
      </c>
      <c r="H8">
        <f t="shared" si="2"/>
        <v>0.55885000000000584</v>
      </c>
      <c r="I8" s="19">
        <f t="shared" si="3"/>
        <v>80.07515433479594</v>
      </c>
      <c r="J8">
        <f t="shared" si="4"/>
        <v>12.525722465776507</v>
      </c>
      <c r="K8">
        <f t="shared" si="5"/>
        <v>0.51892278786736401</v>
      </c>
      <c r="L8">
        <f t="shared" si="6"/>
        <v>6.8802004115601916</v>
      </c>
      <c r="M8">
        <f t="shared" si="7"/>
        <v>92.600876800572436</v>
      </c>
      <c r="N8" s="19">
        <f>(H8/'Final Total Dried Solids'!H8)*100</f>
        <v>7.9458852300518314</v>
      </c>
      <c r="O8">
        <f>(C8/'Final Total Dried Solids'!H8)*100</f>
        <v>6.3626798612297604</v>
      </c>
      <c r="P8">
        <f>(B8/'Final Total Dried Solids'!H8)*100</f>
        <v>0.99527953136541947</v>
      </c>
      <c r="Q8">
        <f>(D8/'Final Total Dried Solids'!H8)*100</f>
        <v>4.1233009156526071E-2</v>
      </c>
      <c r="R8">
        <f>(E8/'Final Total Dried Solids'!H8)*100</f>
        <v>0.54669282830012667</v>
      </c>
      <c r="S8">
        <f>(F8/'Final Total Dried Solids'!H8)*100</f>
        <v>7.3579593925951787</v>
      </c>
    </row>
    <row r="9" spans="1:19">
      <c r="A9" s="21" t="s">
        <v>46</v>
      </c>
      <c r="B9" s="19">
        <f>'Final Total Dried Solids'!B9-'Final Total Fixed Dried Solids'!B9</f>
        <v>7.7500000000008118E-2</v>
      </c>
      <c r="C9">
        <f>'Final Total Dried Solids'!C9-'Final Total Fixed Dried Solids'!C9</f>
        <v>0.4349999999999965</v>
      </c>
      <c r="D9">
        <f>'Final Total Dried Solids'!D9-'Final Total Fixed Dried Solids'!D9</f>
        <v>1.3999999999967372E-3</v>
      </c>
      <c r="E9">
        <f>'Final Total Dried Solids'!E9-'Final Total Fixed Dried Solids'!E9</f>
        <v>3.3750000000001279E-2</v>
      </c>
      <c r="F9">
        <f t="shared" si="0"/>
        <v>0.51250000000000462</v>
      </c>
      <c r="G9">
        <f t="shared" si="1"/>
        <v>3.3750000000001279E-2</v>
      </c>
      <c r="H9">
        <f t="shared" si="2"/>
        <v>0.54765000000000263</v>
      </c>
      <c r="I9" s="19">
        <f t="shared" si="3"/>
        <v>79.430293070390661</v>
      </c>
      <c r="J9">
        <f t="shared" si="4"/>
        <v>14.151374052772345</v>
      </c>
      <c r="K9">
        <f t="shared" si="5"/>
        <v>0.25563772482365205</v>
      </c>
      <c r="L9">
        <f t="shared" si="6"/>
        <v>6.1626951520133515</v>
      </c>
      <c r="M9">
        <f t="shared" si="7"/>
        <v>93.581667123162987</v>
      </c>
      <c r="N9" s="19">
        <f>(H9/'Final Total Dried Solids'!H9)*100</f>
        <v>8.2016683389993599</v>
      </c>
      <c r="O9">
        <f>(C9/'Final Total Dried Solids'!H9)*100</f>
        <v>6.5146091983286327</v>
      </c>
      <c r="P9">
        <f>(B9/'Final Total Dried Solids'!H9)*100</f>
        <v>1.1606487652195998</v>
      </c>
      <c r="Q9">
        <f>(D9/'Final Total Dried Solids'!H9)*100</f>
        <v>2.0966558339399775E-2</v>
      </c>
      <c r="R9">
        <f>(E9/'Final Total Dried Solids'!H9)*100</f>
        <v>0.50544381711172748</v>
      </c>
      <c r="S9">
        <f>(F9/'Final Total Dried Solids'!H9)*100</f>
        <v>7.6752579635482316</v>
      </c>
    </row>
    <row r="10" spans="1:19">
      <c r="A10" s="21" t="s">
        <v>73</v>
      </c>
      <c r="B10" s="19">
        <f>'Final Total Dried Solids'!B10-'Final Total Fixed Dried Solids'!B10</f>
        <v>5.2499999999999325E-2</v>
      </c>
      <c r="C10">
        <f>'Final Total Dried Solids'!C10-'Final Total Fixed Dried Solids'!C10</f>
        <v>0.33250000000000224</v>
      </c>
      <c r="D10">
        <f>'Final Total Dried Solids'!D10-'Final Total Fixed Dried Solids'!D10</f>
        <v>2.9999999999930083E-4</v>
      </c>
      <c r="E10">
        <f>'Final Total Dried Solids'!E10-'Final Total Fixed Dried Solids'!E10</f>
        <v>1.9500000000000739E-2</v>
      </c>
      <c r="F10">
        <f t="shared" si="0"/>
        <v>0.38500000000000156</v>
      </c>
      <c r="G10">
        <f t="shared" si="1"/>
        <v>1.9500000000000739E-2</v>
      </c>
      <c r="H10">
        <f t="shared" si="2"/>
        <v>0.4048000000000016</v>
      </c>
      <c r="I10" s="19">
        <f t="shared" si="3"/>
        <v>82.139328063241337</v>
      </c>
      <c r="J10">
        <f t="shared" si="4"/>
        <v>12.969367588932586</v>
      </c>
      <c r="K10">
        <f t="shared" si="5"/>
        <v>7.4110671936585881E-2</v>
      </c>
      <c r="L10">
        <f t="shared" si="6"/>
        <v>4.8171936758894915</v>
      </c>
      <c r="M10">
        <f t="shared" si="7"/>
        <v>95.108695652173921</v>
      </c>
      <c r="N10" s="19">
        <f>(H10/'Final Total Dried Solids'!H10)*100</f>
        <v>8.5177119170112441</v>
      </c>
      <c r="O10">
        <f>(C10/'Final Total Dried Solids'!H10)*100</f>
        <v>6.9963913349956677</v>
      </c>
      <c r="P10">
        <f>(B10/'Final Total Dried Solids'!H10)*100</f>
        <v>1.104693368683505</v>
      </c>
      <c r="Q10">
        <f>(D10/'Final Total Dried Solids'!H10)*100</f>
        <v>6.3125335353196831E-3</v>
      </c>
      <c r="R10">
        <f>(E10/'Final Total Dried Solids'!H10)*100</f>
        <v>0.41031467979675124</v>
      </c>
      <c r="S10">
        <f>(F10/'Final Total Dried Solids'!H10)*100</f>
        <v>8.1010847036791738</v>
      </c>
    </row>
    <row r="11" spans="1:19">
      <c r="A11" s="21" t="s">
        <v>74</v>
      </c>
      <c r="B11" s="19">
        <f>'Final Total Dried Solids'!B11-'Final Total Fixed Dried Solids'!B11</f>
        <v>8.5000000000001741E-2</v>
      </c>
      <c r="C11">
        <f>'Final Total Dried Solids'!C11-'Final Total Fixed Dried Solids'!C11</f>
        <v>0.39000000000000146</v>
      </c>
      <c r="D11">
        <f>'Final Total Dried Solids'!D11-'Final Total Fixed Dried Solids'!D11</f>
        <v>9.0000000000145519E-4</v>
      </c>
      <c r="E11">
        <f>'Final Total Dried Solids'!E11-'Final Total Fixed Dried Solids'!E11</f>
        <v>3.2850000000003376E-2</v>
      </c>
      <c r="F11">
        <f t="shared" si="0"/>
        <v>0.4750000000000032</v>
      </c>
      <c r="G11">
        <f t="shared" si="1"/>
        <v>3.2850000000003376E-2</v>
      </c>
      <c r="H11">
        <f t="shared" si="2"/>
        <v>0.50875000000000803</v>
      </c>
      <c r="I11" s="19">
        <f t="shared" si="3"/>
        <v>76.658476658475735</v>
      </c>
      <c r="J11">
        <f t="shared" si="4"/>
        <v>16.707616707616786</v>
      </c>
      <c r="K11">
        <f t="shared" si="5"/>
        <v>0.17690417690446014</v>
      </c>
      <c r="L11">
        <f t="shared" si="6"/>
        <v>6.4570024570030196</v>
      </c>
      <c r="M11">
        <f t="shared" si="7"/>
        <v>93.366093366092514</v>
      </c>
      <c r="N11" s="19">
        <f>(H11/'Final Total Dried Solids'!H11)*100</f>
        <v>7.627150406656555</v>
      </c>
      <c r="O11">
        <f>(C11/'Final Total Dried Solids'!H11)*100</f>
        <v>5.8468573141936524</v>
      </c>
      <c r="P11">
        <f>(B11/'Final Total Dried Solids'!H11)*100</f>
        <v>1.2743150556576122</v>
      </c>
      <c r="Q11">
        <f>(D11/'Final Total Dried Solids'!H11)*100</f>
        <v>1.3492747648160962E-2</v>
      </c>
      <c r="R11">
        <f>(E11/'Final Total Dried Solids'!H11)*100</f>
        <v>0.49248528915712947</v>
      </c>
      <c r="S11">
        <f>(F11/'Final Total Dried Solids'!H11)*100</f>
        <v>7.1211723698512639</v>
      </c>
    </row>
    <row r="12" spans="1:19">
      <c r="A12" s="21" t="s">
        <v>75</v>
      </c>
      <c r="B12" s="19">
        <f>'Final Total Dried Solids'!B12-'Final Total Fixed Dried Solids'!B12</f>
        <v>5.7499999999999662E-2</v>
      </c>
      <c r="C12">
        <f>'Final Total Dried Solids'!C12-'Final Total Fixed Dried Solids'!C12</f>
        <v>0.32750000000000279</v>
      </c>
      <c r="D12">
        <f>'Final Total Dried Solids'!D12-'Final Total Fixed Dried Solids'!D12</f>
        <v>5.9999999999860165E-4</v>
      </c>
      <c r="E12">
        <f>'Final Total Dried Solids'!E12-'Final Total Fixed Dried Solids'!E12</f>
        <v>3.4749999999995396E-2</v>
      </c>
      <c r="F12">
        <f t="shared" si="0"/>
        <v>0.38500000000000245</v>
      </c>
      <c r="G12">
        <f t="shared" si="1"/>
        <v>3.4749999999995396E-2</v>
      </c>
      <c r="H12">
        <f t="shared" si="2"/>
        <v>0.42034999999999645</v>
      </c>
      <c r="I12" s="19">
        <f t="shared" si="3"/>
        <v>77.911264422506378</v>
      </c>
      <c r="J12">
        <f t="shared" si="4"/>
        <v>13.679076959676495</v>
      </c>
      <c r="K12">
        <f t="shared" si="5"/>
        <v>0.14273819436150986</v>
      </c>
      <c r="L12">
        <f t="shared" si="6"/>
        <v>8.266920423455618</v>
      </c>
      <c r="M12">
        <f t="shared" si="7"/>
        <v>91.590341382182871</v>
      </c>
      <c r="N12" s="19">
        <f>(H12/'Final Total Dried Solids'!H12)*100</f>
        <v>7.1797017780585932</v>
      </c>
      <c r="O12">
        <f>(C12/'Final Total Dried Solids'!H12)*100</f>
        <v>5.5937964370506226</v>
      </c>
      <c r="P12">
        <f>(B12/'Final Total Dried Solids'!H12)*100</f>
        <v>0.98211693169589676</v>
      </c>
      <c r="Q12">
        <f>(D12/'Final Total Dried Solids'!H12)*100</f>
        <v>1.0248176678542055E-2</v>
      </c>
      <c r="R12">
        <f>(E12/'Final Total Dried Solids'!H12)*100</f>
        <v>0.59354023263353206</v>
      </c>
      <c r="S12">
        <f>(F12/'Final Total Dried Solids'!H12)*100</f>
        <v>6.5759133687465194</v>
      </c>
    </row>
    <row r="13" spans="1:19">
      <c r="A13" s="21" t="s">
        <v>76</v>
      </c>
      <c r="B13" s="19">
        <f>'Final Total Dried Solids'!B13-'Final Total Fixed Dried Solids'!B13</f>
        <v>9.249999999999492E-2</v>
      </c>
      <c r="C13">
        <f>'Final Total Dried Solids'!C13-'Final Total Fixed Dried Solids'!C13</f>
        <v>0.38249999999999673</v>
      </c>
      <c r="D13">
        <f>'Final Total Dried Solids'!D13-'Final Total Fixed Dried Solids'!D13</f>
        <v>1.549999999998164E-3</v>
      </c>
      <c r="E13">
        <f>'Final Total Dried Solids'!E13-'Final Total Fixed Dried Solids'!E13</f>
        <v>3.7549999999995975E-2</v>
      </c>
      <c r="F13">
        <f t="shared" si="0"/>
        <v>0.47499999999999165</v>
      </c>
      <c r="G13">
        <f t="shared" si="1"/>
        <v>3.7549999999995975E-2</v>
      </c>
      <c r="H13">
        <f t="shared" si="2"/>
        <v>0.51409999999998579</v>
      </c>
      <c r="I13" s="19">
        <f t="shared" si="3"/>
        <v>74.40186734098566</v>
      </c>
      <c r="J13">
        <f t="shared" si="4"/>
        <v>17.992608441936873</v>
      </c>
      <c r="K13">
        <f t="shared" si="5"/>
        <v>0.30149776308076381</v>
      </c>
      <c r="L13">
        <f t="shared" si="6"/>
        <v>7.3040264539966957</v>
      </c>
      <c r="M13">
        <f t="shared" si="7"/>
        <v>92.394475782922541</v>
      </c>
      <c r="N13" s="19">
        <f>(H13/'Final Total Dried Solids'!H13)*100</f>
        <v>7.0879060276841503</v>
      </c>
      <c r="O13">
        <f>(C13/'Final Total Dried Solids'!H13)*100</f>
        <v>5.2735344399712885</v>
      </c>
      <c r="P13">
        <f>(B13/'Final Total Dried Solids'!H13)*100</f>
        <v>1.2752991782936511</v>
      </c>
      <c r="Q13">
        <f>(D13/'Final Total Dried Solids'!H13)*100</f>
        <v>2.1369878122734338E-2</v>
      </c>
      <c r="R13">
        <f>(E13/'Final Total Dried Solids'!H13)*100</f>
        <v>0.5177025312964767</v>
      </c>
      <c r="S13">
        <f>(F13/'Final Total Dried Solids'!H13)*100</f>
        <v>6.5488336182649407</v>
      </c>
    </row>
    <row r="14" spans="1:19">
      <c r="A14" s="21" t="s">
        <v>77</v>
      </c>
      <c r="B14" s="19">
        <f>'Final Total Dried Solids'!B14-'Final Total Fixed Dried Solids'!B14</f>
        <v>8.0000000000013394E-2</v>
      </c>
      <c r="C14">
        <f>'Final Total Dried Solids'!C14-'Final Total Fixed Dried Solids'!C14</f>
        <v>0.42999999999999705</v>
      </c>
      <c r="D14">
        <f>'Final Total Dried Solids'!D14-'Final Total Fixed Dried Solids'!D14</f>
        <v>1.5499999999946112E-3</v>
      </c>
      <c r="E14">
        <f>'Final Total Dried Solids'!E14-'Final Total Fixed Dried Solids'!E14</f>
        <v>4.0250000000000341E-2</v>
      </c>
      <c r="F14">
        <f t="shared" si="0"/>
        <v>0.51000000000001044</v>
      </c>
      <c r="G14">
        <f t="shared" si="1"/>
        <v>4.0250000000000341E-2</v>
      </c>
      <c r="H14">
        <f t="shared" si="2"/>
        <v>0.5518000000000054</v>
      </c>
      <c r="I14" s="19">
        <f t="shared" si="3"/>
        <v>77.926785067051981</v>
      </c>
      <c r="J14">
        <f t="shared" si="4"/>
        <v>14.498006524105222</v>
      </c>
      <c r="K14">
        <f t="shared" si="5"/>
        <v>0.28089887640351502</v>
      </c>
      <c r="L14">
        <f t="shared" si="6"/>
        <v>7.2943095324392804</v>
      </c>
      <c r="M14">
        <f t="shared" si="7"/>
        <v>92.424791591157202</v>
      </c>
      <c r="N14" s="19">
        <f>(H14/'Final Total Dried Solids'!H14)*100</f>
        <v>6.9323349832910965</v>
      </c>
      <c r="O14">
        <f>(C14/'Final Total Dried Solids'!H14)*100</f>
        <v>5.4021457825573069</v>
      </c>
      <c r="P14">
        <f>(B14/'Final Total Dried Solids'!H14)*100</f>
        <v>1.0050503781503719</v>
      </c>
      <c r="Q14">
        <f>(D14/'Final Total Dried Solids'!H14)*100</f>
        <v>1.9472851076592496E-2</v>
      </c>
      <c r="R14">
        <f>(E14/'Final Total Dried Solids'!H14)*100</f>
        <v>0.50566597150682546</v>
      </c>
      <c r="S14">
        <f>(F14/'Final Total Dried Solids'!H14)*100</f>
        <v>6.4071961607076791</v>
      </c>
    </row>
    <row r="15" spans="1:19">
      <c r="A15" s="21" t="s">
        <v>78</v>
      </c>
      <c r="B15" s="19">
        <f>'Final Total Dried Solids'!B15-'Final Total Fixed Dried Solids'!B15</f>
        <v>0.14250000000001206</v>
      </c>
      <c r="C15">
        <f>'Final Total Dried Solids'!C15-'Final Total Fixed Dried Solids'!C15</f>
        <v>0.34999999999998366</v>
      </c>
      <c r="D15">
        <f>'Final Total Dried Solids'!D15-'Final Total Fixed Dried Solids'!D15</f>
        <v>2.3500000000034049E-3</v>
      </c>
      <c r="E15">
        <f>'Final Total Dried Solids'!E15-'Final Total Fixed Dried Solids'!E15</f>
        <v>3.1700000000000728E-2</v>
      </c>
      <c r="F15">
        <f t="shared" si="0"/>
        <v>0.49249999999999572</v>
      </c>
      <c r="G15">
        <f t="shared" si="1"/>
        <v>3.1700000000000728E-2</v>
      </c>
      <c r="H15">
        <f t="shared" si="2"/>
        <v>0.52654999999999985</v>
      </c>
      <c r="I15" s="19">
        <f t="shared" si="3"/>
        <v>66.47042066280197</v>
      </c>
      <c r="J15">
        <f t="shared" si="4"/>
        <v>27.062956984144353</v>
      </c>
      <c r="K15">
        <f t="shared" si="5"/>
        <v>0.44630139587948064</v>
      </c>
      <c r="L15">
        <f t="shared" si="6"/>
        <v>6.0203209571741976</v>
      </c>
      <c r="M15">
        <f t="shared" si="7"/>
        <v>93.53337764694632</v>
      </c>
      <c r="N15" s="19">
        <f>(H15/'Final Total Dried Solids'!H15)*100</f>
        <v>8.3572732322831378</v>
      </c>
      <c r="O15">
        <f>(C15/'Final Total Dried Solids'!H15)*100</f>
        <v>5.5551146734383492</v>
      </c>
      <c r="P15">
        <f>(B15/'Final Total Dried Solids'!H15)*100</f>
        <v>2.2617252599001962</v>
      </c>
      <c r="Q15">
        <f>(D15/'Final Total Dried Solids'!H15)*100</f>
        <v>3.7298627093141842E-2</v>
      </c>
      <c r="R15">
        <f>(E15/'Final Total Dried Solids'!H15)*100</f>
        <v>0.50313467185145122</v>
      </c>
      <c r="S15">
        <f>(F15/'Final Total Dried Solids'!H15)*100</f>
        <v>7.8168399333385459</v>
      </c>
    </row>
    <row r="16" spans="1:19">
      <c r="A16" s="21" t="s">
        <v>79</v>
      </c>
      <c r="B16" s="19">
        <f>'Final Total Dried Solids'!B16-'Final Total Fixed Dried Solids'!B16</f>
        <v>2.2500000000003961E-2</v>
      </c>
      <c r="C16">
        <f>'Final Total Dried Solids'!C16-'Final Total Fixed Dried Solids'!C16</f>
        <v>0.34749999999998926</v>
      </c>
      <c r="D16">
        <f>'Final Total Dried Solids'!D16-'Final Total Fixed Dried Solids'!D16</f>
        <v>6.7999999999983629E-3</v>
      </c>
      <c r="E16">
        <f>'Final Total Dried Solids'!E16-'Final Total Fixed Dried Solids'!E16</f>
        <v>3.8499999999999091E-2</v>
      </c>
      <c r="F16">
        <f t="shared" si="0"/>
        <v>0.36999999999999322</v>
      </c>
      <c r="G16">
        <f t="shared" si="1"/>
        <v>3.8499999999999091E-2</v>
      </c>
      <c r="H16">
        <f t="shared" si="2"/>
        <v>0.41529999999999068</v>
      </c>
      <c r="I16" s="19">
        <f t="shared" si="3"/>
        <v>83.674452203225883</v>
      </c>
      <c r="J16">
        <f t="shared" si="4"/>
        <v>5.4177702865409261</v>
      </c>
      <c r="K16">
        <f t="shared" si="5"/>
        <v>1.6373705754872421</v>
      </c>
      <c r="L16">
        <f t="shared" si="6"/>
        <v>9.2704069347459566</v>
      </c>
      <c r="M16">
        <f t="shared" si="7"/>
        <v>89.092222489766797</v>
      </c>
      <c r="N16" s="19">
        <f>(H16/'Final Total Dried Solids'!H16)*100</f>
        <v>6.0205856770076975</v>
      </c>
      <c r="O16">
        <f>(C16/'Final Total Dried Solids'!H16)*100</f>
        <v>5.0376920846620692</v>
      </c>
      <c r="P16">
        <f>(B16/'Final Total Dried Solids'!H16)*100</f>
        <v>0.32618150188466188</v>
      </c>
      <c r="Q16">
        <f>(D16/'Final Total Dried Solids'!H16)*100</f>
        <v>9.8579298347323388E-2</v>
      </c>
      <c r="R16">
        <f>(E16/'Final Total Dried Solids'!H16)*100</f>
        <v>0.55813279211364331</v>
      </c>
      <c r="S16">
        <f>(F16/'Final Total Dried Solids'!H16)*100</f>
        <v>5.3638735865467311</v>
      </c>
    </row>
    <row r="17" spans="1:19">
      <c r="A17" s="21" t="s">
        <v>98</v>
      </c>
      <c r="B17" s="19">
        <f>'Final Total Dried Solids'!B17-'Final Total Fixed Dried Solids'!B17</f>
        <v>6.4999999999992841E-2</v>
      </c>
      <c r="C17">
        <f>'Final Total Dried Solids'!C17-'Final Total Fixed Dried Solids'!C17</f>
        <v>0.36749999999999838</v>
      </c>
      <c r="D17">
        <f>'Final Total Dried Solids'!D17-'Final Total Fixed Dried Solids'!D17</f>
        <v>2.7000000000008129E-3</v>
      </c>
      <c r="E17">
        <f>'Final Total Dried Solids'!E17-'Final Total Fixed Dried Solids'!E17</f>
        <v>4.9250000000000682E-2</v>
      </c>
      <c r="F17">
        <f t="shared" si="0"/>
        <v>0.43249999999999122</v>
      </c>
      <c r="G17">
        <f t="shared" si="1"/>
        <v>4.9250000000000682E-2</v>
      </c>
      <c r="H17">
        <f t="shared" si="2"/>
        <v>0.48444999999999272</v>
      </c>
      <c r="I17" s="19">
        <f t="shared" si="3"/>
        <v>75.859221797915964</v>
      </c>
      <c r="J17">
        <f t="shared" si="4"/>
        <v>13.417277324800045</v>
      </c>
      <c r="K17">
        <f t="shared" si="5"/>
        <v>0.55733305810730793</v>
      </c>
      <c r="L17">
        <f t="shared" si="6"/>
        <v>10.166167819176678</v>
      </c>
      <c r="M17">
        <f t="shared" si="7"/>
        <v>89.276499122716018</v>
      </c>
      <c r="N17" s="19">
        <f>(H17/'Final Total Dried Solids'!H17)*100</f>
        <v>5.4221789447764053</v>
      </c>
      <c r="O17">
        <f>(C17/'Final Total Dried Solids'!H17)*100</f>
        <v>4.1132227519978333</v>
      </c>
      <c r="P17">
        <f>(B17/'Final Total Dried Solids'!H17)*100</f>
        <v>0.72750878606756697</v>
      </c>
      <c r="Q17">
        <f>(D17/'Final Total Dried Solids'!H17)*100</f>
        <v>3.0219595728972905E-2</v>
      </c>
      <c r="R17">
        <f>(E17/'Final Total Dried Solids'!H17)*100</f>
        <v>0.55122781098203266</v>
      </c>
      <c r="S17">
        <f>(F17/'Final Total Dried Solids'!H17)*100</f>
        <v>4.8407315380654001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FinalTotalVolatileDriedSolids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2014-05-15T19:57:05Z</dcterms:modified>
</cp:coreProperties>
</file>